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08 в Министерство\ОБОСНОВАНИЯ (в министерство первый этап - стоимость)\O_1.1.1\"/>
    </mc:Choice>
  </mc:AlternateContent>
  <xr:revisionPtr revIDLastSave="0" documentId="13_ncr:1_{DA787586-DDF7-4CC4-82BF-4A907F2ADA30}" xr6:coauthVersionLast="47" xr6:coauthVersionMax="47" xr10:uidLastSave="{00000000-0000-0000-0000-000000000000}"/>
  <bookViews>
    <workbookView xWindow="9825" yWindow="690" windowWidth="17130" windowHeight="14370" tabRatio="864" xr2:uid="{243D2513-4C9B-4B51-A878-04E6FE6BFD0F}"/>
  </bookViews>
  <sheets>
    <sheet name="Сводка затрат 2025-2029" sheetId="7" r:id="rId1"/>
    <sheet name="ССР 2025" sheetId="8" r:id="rId2"/>
    <sheet name="СЗ 2025" sheetId="2" r:id="rId3"/>
    <sheet name="ССР 2026" sheetId="9" r:id="rId4"/>
    <sheet name="СЗ 2026" sheetId="3" r:id="rId5"/>
    <sheet name="ССР 2027" sheetId="10" r:id="rId6"/>
    <sheet name="СЗ 2027" sheetId="4" r:id="rId7"/>
    <sheet name="ССР 2028" sheetId="12" r:id="rId8"/>
    <sheet name="СЗ 2028" sheetId="5" r:id="rId9"/>
    <sheet name="ССР 2029 " sheetId="13" r:id="rId10"/>
    <sheet name="СЗ 2029" sheetId="6" r:id="rId11"/>
  </sheets>
  <definedNames>
    <definedName name="_xlnm.Print_Titles" localSheetId="1">'ССР 2025'!$23:$23</definedName>
    <definedName name="_xlnm.Print_Titles" localSheetId="3">'ССР 2026'!$23:$23</definedName>
    <definedName name="_xlnm.Print_Titles" localSheetId="5">'ССР 2027'!$23:$23</definedName>
    <definedName name="_xlnm.Print_Titles" localSheetId="7">'ССР 2028'!$23:$23</definedName>
    <definedName name="_xlnm.Print_Titles" localSheetId="9">'ССР 2029 '!$23:$23</definedName>
    <definedName name="Здания_КРУЭ__ЗРУ__укомплектованных_оборудованием" localSheetId="0">#REF!</definedName>
    <definedName name="Здания_КРУЭ__ЗРУ__укомплектованных_оборудованием" localSheetId="4">#REF!</definedName>
    <definedName name="Здания_КРУЭ__ЗРУ__укомплектованных_оборудованием" localSheetId="6">#REF!</definedName>
    <definedName name="Здания_КРУЭ__ЗРУ__укомплектованных_оборудованием" localSheetId="8">#REF!</definedName>
    <definedName name="Здания_КРУЭ__ЗРУ__укомплектованных_оборудованием" localSheetId="10">#REF!</definedName>
    <definedName name="Здания_КРУЭ__ЗРУ__укомплектованных_оборудованием" localSheetId="1">#REF!</definedName>
    <definedName name="Здания_КРУЭ__ЗРУ__укомплектованных_оборудованием" localSheetId="3">#REF!</definedName>
    <definedName name="Здания_КРУЭ__ЗРУ__укомплектованных_оборудованием" localSheetId="5">#REF!</definedName>
    <definedName name="Здания_КРУЭ__ЗРУ__укомплектованных_оборудованием" localSheetId="7">#REF!</definedName>
    <definedName name="Здания_КРУЭ__ЗРУ__укомплектованных_оборудованием" localSheetId="9">#REF!</definedName>
    <definedName name="Здания_КРУЭ__ЗРУ__укомплектованных_оборудованием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7" l="1"/>
  <c r="H15" i="7"/>
  <c r="H22" i="7"/>
  <c r="I23" i="7"/>
  <c r="I24" i="7"/>
  <c r="H26" i="7"/>
  <c r="H23" i="7"/>
  <c r="H17" i="7"/>
  <c r="K26" i="7"/>
  <c r="J26" i="7"/>
  <c r="I26" i="7"/>
  <c r="H19" i="7"/>
  <c r="K25" i="7"/>
  <c r="J18" i="7"/>
  <c r="I18" i="7"/>
  <c r="H25" i="7"/>
  <c r="K24" i="7"/>
  <c r="J24" i="7"/>
  <c r="I17" i="7"/>
  <c r="H24" i="7"/>
  <c r="K23" i="7"/>
  <c r="J23" i="7"/>
  <c r="I16" i="7"/>
  <c r="K15" i="7"/>
  <c r="J22" i="7"/>
  <c r="I22" i="7"/>
  <c r="K19" i="7" l="1"/>
  <c r="K17" i="7"/>
  <c r="K16" i="7"/>
  <c r="J25" i="7"/>
  <c r="K22" i="7"/>
  <c r="L12" i="7"/>
  <c r="L19" i="7" s="1"/>
  <c r="H18" i="7"/>
  <c r="J19" i="7"/>
  <c r="J17" i="7"/>
  <c r="J16" i="7"/>
  <c r="J15" i="7"/>
  <c r="I25" i="7"/>
  <c r="K18" i="7"/>
  <c r="I19" i="7"/>
  <c r="I15" i="7"/>
  <c r="K6" i="7" l="1"/>
  <c r="H6" i="7"/>
  <c r="L11" i="7"/>
  <c r="L18" i="7" s="1"/>
  <c r="L10" i="7"/>
  <c r="L17" i="7" s="1"/>
  <c r="J13" i="7"/>
  <c r="H13" i="7"/>
  <c r="K27" i="7" l="1"/>
  <c r="K29" i="7" s="1"/>
  <c r="L25" i="7"/>
  <c r="L26" i="7"/>
  <c r="I27" i="7"/>
  <c r="I29" i="7" s="1"/>
  <c r="L23" i="7"/>
  <c r="L9" i="7"/>
  <c r="L16" i="7" s="1"/>
  <c r="I13" i="7"/>
  <c r="J27" i="7"/>
  <c r="J29" i="7" s="1"/>
  <c r="L24" i="7"/>
  <c r="K13" i="7"/>
  <c r="L8" i="7"/>
  <c r="L15" i="7" s="1"/>
  <c r="K20" i="7"/>
  <c r="K28" i="7" s="1"/>
  <c r="J20" i="7"/>
  <c r="J28" i="7" s="1"/>
  <c r="I20" i="7" l="1"/>
  <c r="I28" i="7" s="1"/>
  <c r="L13" i="7"/>
  <c r="H27" i="7"/>
  <c r="H29" i="7" s="1"/>
  <c r="L29" i="7" s="1"/>
  <c r="L22" i="7"/>
  <c r="L27" i="7" s="1"/>
  <c r="H20" i="7"/>
  <c r="H28" i="7" s="1"/>
  <c r="L28" i="7" l="1"/>
  <c r="L20" i="7"/>
  <c r="C6" i="6" l="1"/>
  <c r="D22" i="6"/>
  <c r="D18" i="6"/>
  <c r="D20" i="6" l="1"/>
  <c r="D23" i="6"/>
  <c r="D21" i="6"/>
  <c r="C6" i="5"/>
  <c r="D22" i="5"/>
  <c r="D20" i="5"/>
  <c r="D18" i="5"/>
  <c r="D23" i="5" s="1"/>
  <c r="D21" i="5" l="1"/>
  <c r="C6" i="4"/>
  <c r="D18" i="4"/>
  <c r="D23" i="4" s="1"/>
  <c r="D20" i="4" l="1"/>
  <c r="D22" i="4"/>
  <c r="D21" i="4"/>
  <c r="C6" i="3"/>
  <c r="D18" i="3"/>
  <c r="D20" i="3" l="1"/>
  <c r="D22" i="3"/>
  <c r="D23" i="3"/>
  <c r="D21" i="3"/>
  <c r="D18" i="2" l="1"/>
  <c r="D20" i="2" l="1"/>
  <c r="D21" i="2"/>
  <c r="D23" i="2"/>
  <c r="D22" i="2"/>
  <c r="J6" i="7"/>
  <c r="I6" i="7" l="1"/>
  <c r="L6" i="7" s="1"/>
  <c r="L5" i="7"/>
  <c r="C6" i="2"/>
  <c r="C6" i="7" l="1"/>
</calcChain>
</file>

<file path=xl/sharedStrings.xml><?xml version="1.0" encoding="utf-8"?>
<sst xmlns="http://schemas.openxmlformats.org/spreadsheetml/2006/main" count="590" uniqueCount="132">
  <si>
    <t>Заказчик</t>
  </si>
  <si>
    <t>АО "БЭСК"</t>
  </si>
  <si>
    <t>Сводка затрат в сумме в прогнозном уровне цен с НДС (тыс. руб.)</t>
  </si>
  <si>
    <t>4 кв. 2024 г.</t>
  </si>
  <si>
    <t>СВОДКА ЗАТРАТ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</si>
  <si>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</si>
  <si>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</si>
  <si>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</si>
  <si>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</si>
  <si>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</si>
  <si>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</si>
  <si>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</si>
  <si>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</si>
  <si>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ПИР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</si>
  <si>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</si>
  <si>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</si>
  <si>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</si>
  <si>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</si>
  <si>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Форма № 1</t>
  </si>
  <si>
    <t xml:space="preserve">АО "БЭСК" </t>
  </si>
  <si>
    <t/>
  </si>
  <si>
    <t>(наименование организации)</t>
  </si>
  <si>
    <t>"Утвержден" "___"______________________2025г</t>
  </si>
  <si>
    <t>Сводный сметный расчет в сумме   17 049,50241 тыс. руб.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</si>
  <si>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</si>
  <si>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</si>
  <si>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 № ССРСС-О_1.1.1</t>
  </si>
  <si>
    <t>Реконструкция электрических сетей  0,4-10(6)кВ в ж/районах города Братска по пер.Школьный, ул.Курчатова, ул.Мамырская, ул.Тэнгинская, ул.Лазо, ул.Молодежная, ул.Чапаева, ул.Геологическая, 2-я Энергетическая, ул.Металлургов, ул.Курчатова, ул.Кольцевая, ул.Гагарина, ул. Кленовая, ул. Обручева, ул. Мира, , ул.Наймушина 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(ВЛЗ - 0,615км, КЛ-10кВ - 1,545км, КЛ-0,4кВ - 1,5км, ВЛИ - 6,24км, замена тр-ов в ТП и замена КТПН - 19шт общей мощностью 10,75 МВА без увеличения ранее присоединенной максимальной мощности, замена масляных выключателей на вакуумные - 5 шт)</t>
  </si>
  <si>
    <t>Составлен(а) в базисном (текущем) уровне цен  4 кв. 2024 г.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</si>
  <si>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</si>
  <si>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</si>
  <si>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</si>
  <si>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</si>
  <si>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</si>
  <si>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</si>
  <si>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</t>
  </si>
  <si>
    <t>прочих затрат</t>
  </si>
  <si>
    <t>Глава 2. Основные объекты строительства, реконструкции, капитального ремонта</t>
  </si>
  <si>
    <t>1</t>
  </si>
  <si>
    <t>ОС</t>
  </si>
  <si>
    <t>Объектная смета  О 1.1.1</t>
  </si>
  <si>
    <t>тендерный коэффициент</t>
  </si>
  <si>
    <t>Всего с учетом "тендерный коэффициент"</t>
  </si>
  <si>
    <t>Итого по Главе 2. "Основные объекты строительства, реконструкции, капитального ремонта"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</si>
  <si>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</si>
  <si>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</si>
  <si>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</si>
  <si>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</si>
  <si>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</si>
  <si>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8</t>
  </si>
  <si>
    <t>Пуско-наладочные работы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</si>
  <si>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</si>
  <si>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</si>
  <si>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</si>
  <si>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7</t>
  </si>
  <si>
    <t>Проектные работы</t>
  </si>
  <si>
    <t>(Р+Р1+Р2+Р3+Р4+Р5) * 0,85609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</si>
  <si>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</si>
  <si>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Итого по Главам 1-12</t>
  </si>
  <si>
    <t>Непредвиденные затраты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</si>
  <si>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</si>
  <si>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</si>
  <si>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</si>
  <si>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</si>
  <si>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20%Г1.С:Г14.С</t>
  </si>
  <si>
    <t>20%Г1.М:Г14.М</t>
  </si>
  <si>
    <t>20%Г1.О:Г14.О</t>
  </si>
  <si>
    <t>20%Г1.П:Г14.П</t>
  </si>
  <si>
    <t>Итого "Налоги и обязательные платежи"</t>
  </si>
  <si>
    <t>Итого по сводному расчету</t>
  </si>
  <si>
    <t>Сводный сметный расчет в сумме   6 114,8031 тыс. руб.</t>
  </si>
  <si>
    <t>Сводный сметный расчет в сумме   13 054,57354 тыс. руб.</t>
  </si>
  <si>
    <t>Составлен(а) в базисном (текущем) уровне цен  4кв. 2024 г.</t>
  </si>
  <si>
    <t>Сводный сметный расчет в сумме   17 440,49999 тыс. руб.</t>
  </si>
  <si>
    <t>9</t>
  </si>
  <si>
    <t>Доставка персонала ЭТЛ</t>
  </si>
  <si>
    <t>10</t>
  </si>
  <si>
    <t>Сводный сметный расчет в сумме   2 670,9996 тыс. руб.</t>
  </si>
  <si>
    <t>Пуско-наладочныеработы</t>
  </si>
  <si>
    <t>№ пп</t>
  </si>
  <si>
    <t>Обоснование стоимости</t>
  </si>
  <si>
    <t>Стоимость объекта,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</si>
  <si>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</si>
  <si>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</si>
  <si>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</si>
  <si>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</si>
  <si>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</si>
  <si>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</si>
  <si>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</si>
  <si>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</si>
  <si>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</si>
  <si>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</si>
  <si>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</si>
  <si>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</si>
  <si>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</si>
  <si>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</si>
  <si>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</si>
  <si>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</si>
  <si>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</si>
  <si>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</si>
  <si>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</si>
  <si>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</si>
  <si>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</si>
  <si>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</si>
  <si>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Стоимость объекта в ценах года финансирования работ (с НДС)</t>
  </si>
  <si>
    <t>Итого (без НДС)</t>
  </si>
  <si>
    <t>Итого (с НДС)</t>
  </si>
  <si>
    <t>Раздел 2.</t>
  </si>
  <si>
    <t>2.1</t>
  </si>
  <si>
    <t>2.2</t>
  </si>
  <si>
    <t>2.3</t>
  </si>
  <si>
    <t>2.4</t>
  </si>
  <si>
    <t>2.5</t>
  </si>
  <si>
    <t>Раздел 3</t>
  </si>
  <si>
    <t>3.1</t>
  </si>
  <si>
    <t>3.2</t>
  </si>
  <si>
    <t>3.3</t>
  </si>
  <si>
    <t>3.4</t>
  </si>
  <si>
    <t>3.5</t>
  </si>
  <si>
    <t>4.1</t>
  </si>
  <si>
    <t>Раздел 4</t>
  </si>
  <si>
    <t>4.2</t>
  </si>
  <si>
    <t>4.3</t>
  </si>
  <si>
    <t>4.4</t>
  </si>
  <si>
    <t>4.5</t>
  </si>
  <si>
    <t>4.6</t>
  </si>
  <si>
    <t>Сводка затрат в сумме в прогнозном уровне цен 2025г с НДС (тыс. руб.)</t>
  </si>
  <si>
    <t>Сводка затрат в сумме в прогнозном уровне цен 2026г с НДС (тыс. руб.)</t>
  </si>
  <si>
    <t>Сводка затрат в сумме в прогнозном уровне цен 2027г с НДС (тыс. руб.)</t>
  </si>
  <si>
    <t>Сводка затрат в сумме в прогнозном уровне цен 2028г с НДС (тыс. руб.)</t>
  </si>
  <si>
    <t>Сводка затрат в сумме в прогнозном уровне цен 2029г с НДС (тыс. руб.)</t>
  </si>
  <si>
    <t>О_1.1.1 Реконструкция электрических сетей  0,4-10(6)кВ в ж/районах города Братска по пер.Школьный, ул.Курчатова, ул.Мамырская, ул.Тэнгинская, ул.Лазо, ул.Молодежная, ул.Чапаева, ул.Геологическая, 2-я Энергетическая, ул.Металлургов, ул.Курчатова, ул.Кольцевая, ул.Гагарина, ул. Кленовая, ул. Обручева, ул. Мира, , ул.Наймушина, ул.Мало-Амурская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(ВЛ - 0,015км, ВЛЗ - 0,015км, КЛ-6кВ - 0,125км, ВЛИ - 0,225км, замена тр-ов в ТП и замена КТПН - 9шт общей мощностью 4,22 МВА без увеличения ранее присоединенной максимальной мощности, замена масляных выключателей на вакуумные 6кВ - 14шт, 35кВ - 1шт, замена КСО - 8шт, ЯКНО - 2шт)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</si>
</sst>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_-;\-* #,##0.00_-;_-* &quot;-&quot;??_-;_-@_-"/>
    <numFmt numFmtId="164" formatCode="###\ ###\ ###\ ##0.00"/>
    <numFmt numFmtId="165" formatCode="_-* #,##0.000_-;\-* #,##0.000_-;_-* &quot;-&quot;??_-;_-@_-"/>
    <numFmt numFmtId="166" formatCode="_-* #,##0.000\ _₽_-;\-* #,##0.000\ _₽_-;_-* &quot;-&quot;???\ _₽_-;_-@_-"/>
    <numFmt numFmtId="167" formatCode="_-* #,##0.00\ _₽_-;\-* #,##0.00\ _₽_-;_-* &quot;-&quot;??\ _₽_-;_-@_-"/>
    <numFmt numFmtId="168" formatCode="#,##0.00000"/>
    <numFmt numFmtId="169" formatCode="0.00000"/>
    <numFmt numFmtId="170" formatCode="#,##0.000"/>
    <numFmt numFmtId="171" formatCode="0.000"/>
    <numFmt numFmtId="172" formatCode="0.0"/>
    <numFmt numFmtId="173" formatCode="0.0000"/>
    <numFmt numFmtId="174" formatCode="#,##0.0000"/>
    <numFmt numFmtId="175" formatCode="#,##0.0"/>
    <numFmt numFmtId="176" formatCode="#,##0.0000000"/>
  </numFmts>
  <fonts count="3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i/>
      <sz val="12"/>
      <name val="Arial"/>
      <family val="1"/>
    </font>
    <font>
      <sz val="10"/>
      <name val="Arial"/>
      <family val="1"/>
    </font>
    <font>
      <b/>
      <sz val="10"/>
      <name val="Arial"/>
      <family val="2"/>
      <charset val="204"/>
    </font>
    <font>
      <u/>
      <sz val="12"/>
      <name val="Arial"/>
      <family val="1"/>
    </font>
    <font>
      <i/>
      <sz val="9"/>
      <name val="Arial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Arial"/>
      <family val="1"/>
    </font>
    <font>
      <sz val="11"/>
      <color rgb="FFFF0000"/>
      <name val="Arial"/>
      <family val="1"/>
    </font>
    <font>
      <i/>
      <sz val="8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FF0000"/>
      <name val="Arial"/>
      <family val="2"/>
      <charset val="204"/>
    </font>
    <font>
      <sz val="8"/>
      <color rgb="FFFF0000"/>
      <name val="Arial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10" fillId="0" borderId="0"/>
    <xf numFmtId="43" fontId="1" fillId="0" borderId="0" applyFont="0" applyFill="0" applyBorder="0" applyAlignment="0" applyProtection="0"/>
    <xf numFmtId="0" fontId="15" fillId="0" borderId="0"/>
    <xf numFmtId="0" fontId="33" fillId="0" borderId="0"/>
    <xf numFmtId="0" fontId="33" fillId="0" borderId="0"/>
  </cellStyleXfs>
  <cellXfs count="211">
    <xf numFmtId="0" fontId="0" fillId="0" borderId="0" xfId="0"/>
    <xf numFmtId="0" fontId="3" fillId="0" borderId="0" xfId="1" applyFont="1" applyAlignment="1">
      <alignment horizontal="right" vertical="top"/>
    </xf>
    <xf numFmtId="0" fontId="2" fillId="0" borderId="0" xfId="2"/>
    <xf numFmtId="0" fontId="4" fillId="0" borderId="0" xfId="1" applyFont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center" wrapText="1"/>
    </xf>
    <xf numFmtId="164" fontId="7" fillId="0" borderId="0" xfId="1" applyNumberFormat="1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2" fontId="11" fillId="0" borderId="0" xfId="3" applyNumberFormat="1" applyFont="1" applyAlignment="1">
      <alignment horizontal="center" vertical="center"/>
    </xf>
    <xf numFmtId="0" fontId="2" fillId="0" borderId="2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 wrapText="1"/>
    </xf>
    <xf numFmtId="0" fontId="2" fillId="0" borderId="4" xfId="1" applyBorder="1" applyAlignment="1">
      <alignment horizontal="center" vertical="center" wrapText="1"/>
    </xf>
    <xf numFmtId="0" fontId="2" fillId="0" borderId="5" xfId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0" fontId="12" fillId="0" borderId="3" xfId="1" applyFont="1" applyBorder="1" applyAlignment="1">
      <alignment horizontal="left" vertical="center" wrapText="1"/>
    </xf>
    <xf numFmtId="165" fontId="12" fillId="0" borderId="5" xfId="4" applyNumberFormat="1" applyFont="1" applyFill="1" applyBorder="1" applyAlignment="1">
      <alignment vertical="center" wrapText="1"/>
    </xf>
    <xf numFmtId="166" fontId="2" fillId="0" borderId="0" xfId="2" applyNumberFormat="1"/>
    <xf numFmtId="43" fontId="12" fillId="0" borderId="5" xfId="4" applyFont="1" applyFill="1" applyBorder="1" applyAlignment="1">
      <alignment horizontal="center" vertical="center" wrapText="1"/>
    </xf>
    <xf numFmtId="167" fontId="2" fillId="0" borderId="0" xfId="2" applyNumberFormat="1"/>
    <xf numFmtId="0" fontId="13" fillId="0" borderId="0" xfId="2" applyFont="1"/>
    <xf numFmtId="43" fontId="12" fillId="0" borderId="5" xfId="4" applyFont="1" applyFill="1" applyBorder="1" applyAlignment="1">
      <alignment vertical="center" wrapText="1"/>
    </xf>
    <xf numFmtId="43" fontId="12" fillId="0" borderId="6" xfId="4" applyFont="1" applyFill="1" applyBorder="1" applyAlignment="1">
      <alignment vertical="center" wrapText="1"/>
    </xf>
    <xf numFmtId="2" fontId="2" fillId="0" borderId="0" xfId="2" applyNumberFormat="1"/>
    <xf numFmtId="0" fontId="15" fillId="0" borderId="0" xfId="5"/>
    <xf numFmtId="0" fontId="16" fillId="0" borderId="0" xfId="5" applyFont="1" applyAlignment="1">
      <alignment horizontal="right"/>
    </xf>
    <xf numFmtId="49" fontId="16" fillId="0" borderId="0" xfId="5" applyNumberFormat="1" applyFont="1"/>
    <xf numFmtId="0" fontId="16" fillId="0" borderId="0" xfId="5" applyFont="1"/>
    <xf numFmtId="0" fontId="16" fillId="0" borderId="0" xfId="5" applyFont="1" applyAlignment="1">
      <alignment wrapText="1"/>
    </xf>
    <xf numFmtId="0" fontId="16" fillId="0" borderId="0" xfId="5" applyFont="1" applyAlignment="1">
      <alignment horizontal="center"/>
    </xf>
    <xf numFmtId="49" fontId="17" fillId="0" borderId="0" xfId="5" applyNumberFormat="1" applyFont="1"/>
    <xf numFmtId="49" fontId="18" fillId="0" borderId="0" xfId="5" applyNumberFormat="1" applyFont="1"/>
    <xf numFmtId="49" fontId="19" fillId="0" borderId="0" xfId="5" applyNumberFormat="1" applyFont="1" applyAlignment="1">
      <alignment horizontal="center"/>
    </xf>
    <xf numFmtId="0" fontId="19" fillId="0" borderId="0" xfId="5" applyFont="1" applyAlignment="1">
      <alignment horizontal="center"/>
    </xf>
    <xf numFmtId="49" fontId="16" fillId="0" borderId="0" xfId="5" applyNumberFormat="1" applyFont="1" applyAlignment="1">
      <alignment wrapText="1"/>
    </xf>
    <xf numFmtId="49" fontId="14" fillId="0" borderId="0" xfId="5" applyNumberFormat="1" applyFont="1" applyAlignment="1">
      <alignment vertical="top"/>
    </xf>
    <xf numFmtId="0" fontId="14" fillId="0" borderId="0" xfId="5" applyFont="1" applyAlignment="1">
      <alignment vertical="top"/>
    </xf>
    <xf numFmtId="0" fontId="14" fillId="0" borderId="0" xfId="5" applyFont="1" applyAlignment="1">
      <alignment horizontal="center"/>
    </xf>
    <xf numFmtId="0" fontId="14" fillId="0" borderId="0" xfId="5" applyFont="1"/>
    <xf numFmtId="49" fontId="17" fillId="0" borderId="0" xfId="5" applyNumberFormat="1" applyFont="1" applyAlignment="1">
      <alignment horizontal="left"/>
    </xf>
    <xf numFmtId="49" fontId="18" fillId="0" borderId="10" xfId="5" applyNumberFormat="1" applyFont="1" applyBorder="1" applyAlignment="1">
      <alignment horizontal="center" vertical="top" wrapText="1"/>
    </xf>
    <xf numFmtId="0" fontId="18" fillId="0" borderId="10" xfId="5" applyFont="1" applyBorder="1" applyAlignment="1">
      <alignment horizontal="center" vertical="top" wrapText="1"/>
    </xf>
    <xf numFmtId="0" fontId="21" fillId="0" borderId="0" xfId="5" applyFont="1" applyAlignment="1">
      <alignment wrapText="1"/>
    </xf>
    <xf numFmtId="49" fontId="18" fillId="0" borderId="10" xfId="5" applyNumberFormat="1" applyFont="1" applyBorder="1" applyAlignment="1">
      <alignment horizontal="left" vertical="top" wrapText="1"/>
    </xf>
    <xf numFmtId="0" fontId="18" fillId="0" borderId="10" xfId="5" applyFont="1" applyBorder="1" applyAlignment="1">
      <alignment horizontal="left" vertical="top" wrapText="1"/>
    </xf>
    <xf numFmtId="168" fontId="18" fillId="0" borderId="10" xfId="5" applyNumberFormat="1" applyFont="1" applyBorder="1" applyAlignment="1">
      <alignment horizontal="right" vertical="top" wrapText="1"/>
    </xf>
    <xf numFmtId="0" fontId="18" fillId="0" borderId="10" xfId="5" applyFont="1" applyBorder="1" applyAlignment="1">
      <alignment horizontal="right" vertical="top" wrapText="1"/>
    </xf>
    <xf numFmtId="169" fontId="18" fillId="0" borderId="10" xfId="5" applyNumberFormat="1" applyFont="1" applyBorder="1" applyAlignment="1">
      <alignment horizontal="right" vertical="top" wrapText="1"/>
    </xf>
    <xf numFmtId="49" fontId="22" fillId="0" borderId="10" xfId="5" applyNumberFormat="1" applyFont="1" applyBorder="1"/>
    <xf numFmtId="168" fontId="22" fillId="0" borderId="10" xfId="5" applyNumberFormat="1" applyFont="1" applyBorder="1" applyAlignment="1">
      <alignment horizontal="right" vertical="top" wrapText="1"/>
    </xf>
    <xf numFmtId="0" fontId="22" fillId="0" borderId="10" xfId="5" applyFont="1" applyBorder="1" applyAlignment="1">
      <alignment horizontal="right" vertical="top" wrapText="1"/>
    </xf>
    <xf numFmtId="168" fontId="22" fillId="0" borderId="10" xfId="5" applyNumberFormat="1" applyFont="1" applyBorder="1" applyAlignment="1">
      <alignment horizontal="right" vertical="top"/>
    </xf>
    <xf numFmtId="0" fontId="22" fillId="0" borderId="10" xfId="5" applyFont="1" applyBorder="1" applyAlignment="1">
      <alignment horizontal="right" vertical="top"/>
    </xf>
    <xf numFmtId="0" fontId="22" fillId="0" borderId="0" xfId="5" applyFont="1" applyAlignment="1">
      <alignment wrapText="1"/>
    </xf>
    <xf numFmtId="0" fontId="17" fillId="0" borderId="0" xfId="5" applyFont="1" applyAlignment="1">
      <alignment wrapText="1"/>
    </xf>
    <xf numFmtId="169" fontId="22" fillId="0" borderId="10" xfId="5" applyNumberFormat="1" applyFont="1" applyBorder="1" applyAlignment="1">
      <alignment horizontal="right" vertical="top"/>
    </xf>
    <xf numFmtId="169" fontId="22" fillId="0" borderId="10" xfId="5" applyNumberFormat="1" applyFont="1" applyBorder="1" applyAlignment="1">
      <alignment horizontal="right" vertical="top" wrapText="1"/>
    </xf>
    <xf numFmtId="0" fontId="18" fillId="0" borderId="0" xfId="5" applyFont="1"/>
    <xf numFmtId="0" fontId="18" fillId="0" borderId="0" xfId="5" applyFont="1" applyAlignment="1">
      <alignment wrapText="1"/>
    </xf>
    <xf numFmtId="0" fontId="23" fillId="0" borderId="0" xfId="5" applyFont="1" applyAlignment="1">
      <alignment horizontal="right"/>
    </xf>
    <xf numFmtId="49" fontId="23" fillId="0" borderId="0" xfId="5" applyNumberFormat="1" applyFont="1"/>
    <xf numFmtId="0" fontId="23" fillId="0" borderId="0" xfId="5" applyFont="1"/>
    <xf numFmtId="0" fontId="23" fillId="0" borderId="0" xfId="5" applyFont="1" applyAlignment="1">
      <alignment wrapText="1"/>
    </xf>
    <xf numFmtId="0" fontId="23" fillId="0" borderId="0" xfId="5" applyFont="1" applyAlignment="1">
      <alignment horizontal="center"/>
    </xf>
    <xf numFmtId="49" fontId="25" fillId="0" borderId="0" xfId="5" applyNumberFormat="1" applyFont="1"/>
    <xf numFmtId="49" fontId="26" fillId="0" borderId="0" xfId="5" applyNumberFormat="1" applyFont="1"/>
    <xf numFmtId="49" fontId="27" fillId="0" borderId="0" xfId="5" applyNumberFormat="1" applyFont="1" applyAlignment="1">
      <alignment horizontal="center"/>
    </xf>
    <xf numFmtId="0" fontId="27" fillId="0" borderId="0" xfId="5" applyFont="1" applyAlignment="1">
      <alignment horizontal="center"/>
    </xf>
    <xf numFmtId="49" fontId="23" fillId="0" borderId="0" xfId="5" applyNumberFormat="1" applyFont="1" applyAlignment="1">
      <alignment wrapText="1"/>
    </xf>
    <xf numFmtId="49" fontId="24" fillId="0" borderId="0" xfId="5" applyNumberFormat="1" applyFont="1" applyAlignment="1">
      <alignment vertical="top"/>
    </xf>
    <xf numFmtId="0" fontId="24" fillId="0" borderId="0" xfId="5" applyFont="1" applyAlignment="1">
      <alignment vertical="top"/>
    </xf>
    <xf numFmtId="0" fontId="24" fillId="0" borderId="0" xfId="5" applyFont="1" applyAlignment="1">
      <alignment horizontal="center"/>
    </xf>
    <xf numFmtId="0" fontId="24" fillId="0" borderId="0" xfId="5" applyFont="1"/>
    <xf numFmtId="49" fontId="25" fillId="0" borderId="0" xfId="5" applyNumberFormat="1" applyFont="1" applyAlignment="1">
      <alignment horizontal="left"/>
    </xf>
    <xf numFmtId="49" fontId="26" fillId="0" borderId="10" xfId="5" applyNumberFormat="1" applyFont="1" applyBorder="1" applyAlignment="1">
      <alignment horizontal="center" vertical="top" wrapText="1"/>
    </xf>
    <xf numFmtId="0" fontId="26" fillId="0" borderId="10" xfId="5" applyFont="1" applyBorder="1" applyAlignment="1">
      <alignment horizontal="center" vertical="top" wrapText="1"/>
    </xf>
    <xf numFmtId="0" fontId="29" fillId="0" borderId="0" xfId="5" applyFont="1" applyAlignment="1">
      <alignment wrapText="1"/>
    </xf>
    <xf numFmtId="49" fontId="26" fillId="0" borderId="10" xfId="5" applyNumberFormat="1" applyFont="1" applyBorder="1" applyAlignment="1">
      <alignment horizontal="left" vertical="top" wrapText="1"/>
    </xf>
    <xf numFmtId="0" fontId="26" fillId="0" borderId="10" xfId="5" applyFont="1" applyBorder="1" applyAlignment="1">
      <alignment horizontal="left" vertical="top" wrapText="1"/>
    </xf>
    <xf numFmtId="170" fontId="26" fillId="0" borderId="10" xfId="5" applyNumberFormat="1" applyFont="1" applyBorder="1" applyAlignment="1">
      <alignment horizontal="right" vertical="top" wrapText="1"/>
    </xf>
    <xf numFmtId="0" fontId="26" fillId="0" borderId="10" xfId="5" applyFont="1" applyBorder="1" applyAlignment="1">
      <alignment horizontal="right" vertical="top" wrapText="1"/>
    </xf>
    <xf numFmtId="168" fontId="26" fillId="0" borderId="10" xfId="5" applyNumberFormat="1" applyFont="1" applyBorder="1" applyAlignment="1">
      <alignment horizontal="right" vertical="top" wrapText="1"/>
    </xf>
    <xf numFmtId="49" fontId="30" fillId="0" borderId="10" xfId="5" applyNumberFormat="1" applyFont="1" applyBorder="1"/>
    <xf numFmtId="170" fontId="30" fillId="0" borderId="10" xfId="5" applyNumberFormat="1" applyFont="1" applyBorder="1" applyAlignment="1">
      <alignment horizontal="right" vertical="top" wrapText="1"/>
    </xf>
    <xf numFmtId="0" fontId="30" fillId="0" borderId="10" xfId="5" applyFont="1" applyBorder="1" applyAlignment="1">
      <alignment horizontal="right" vertical="top" wrapText="1"/>
    </xf>
    <xf numFmtId="168" fontId="30" fillId="0" borderId="10" xfId="5" applyNumberFormat="1" applyFont="1" applyBorder="1" applyAlignment="1">
      <alignment horizontal="right" vertical="top"/>
    </xf>
    <xf numFmtId="0" fontId="30" fillId="0" borderId="10" xfId="5" applyFont="1" applyBorder="1" applyAlignment="1">
      <alignment horizontal="right" vertical="top"/>
    </xf>
    <xf numFmtId="0" fontId="30" fillId="0" borderId="0" xfId="5" applyFont="1" applyAlignment="1">
      <alignment wrapText="1"/>
    </xf>
    <xf numFmtId="0" fontId="25" fillId="0" borderId="0" xfId="5" applyFont="1" applyAlignment="1">
      <alignment wrapText="1"/>
    </xf>
    <xf numFmtId="171" fontId="26" fillId="0" borderId="10" xfId="5" applyNumberFormat="1" applyFont="1" applyBorder="1" applyAlignment="1">
      <alignment horizontal="right" vertical="top" wrapText="1"/>
    </xf>
    <xf numFmtId="171" fontId="30" fillId="0" borderId="10" xfId="5" applyNumberFormat="1" applyFont="1" applyBorder="1" applyAlignment="1">
      <alignment horizontal="right" vertical="top"/>
    </xf>
    <xf numFmtId="172" fontId="26" fillId="0" borderId="10" xfId="5" applyNumberFormat="1" applyFont="1" applyBorder="1" applyAlignment="1">
      <alignment horizontal="right" vertical="top" wrapText="1"/>
    </xf>
    <xf numFmtId="172" fontId="30" fillId="0" borderId="10" xfId="5" applyNumberFormat="1" applyFont="1" applyBorder="1" applyAlignment="1">
      <alignment horizontal="right" vertical="top"/>
    </xf>
    <xf numFmtId="173" fontId="26" fillId="0" borderId="10" xfId="5" applyNumberFormat="1" applyFont="1" applyBorder="1" applyAlignment="1">
      <alignment horizontal="right" vertical="top" wrapText="1"/>
    </xf>
    <xf numFmtId="169" fontId="26" fillId="0" borderId="10" xfId="5" applyNumberFormat="1" applyFont="1" applyBorder="1" applyAlignment="1">
      <alignment horizontal="right" vertical="top" wrapText="1"/>
    </xf>
    <xf numFmtId="173" fontId="30" fillId="0" borderId="10" xfId="5" applyNumberFormat="1" applyFont="1" applyBorder="1" applyAlignment="1">
      <alignment horizontal="right" vertical="top" wrapText="1"/>
    </xf>
    <xf numFmtId="169" fontId="30" fillId="0" borderId="10" xfId="5" applyNumberFormat="1" applyFont="1" applyBorder="1" applyAlignment="1">
      <alignment horizontal="right" vertical="top"/>
    </xf>
    <xf numFmtId="173" fontId="30" fillId="0" borderId="10" xfId="5" applyNumberFormat="1" applyFont="1" applyBorder="1" applyAlignment="1">
      <alignment horizontal="right" vertical="top"/>
    </xf>
    <xf numFmtId="174" fontId="30" fillId="0" borderId="10" xfId="5" applyNumberFormat="1" applyFont="1" applyBorder="1" applyAlignment="1">
      <alignment horizontal="right" vertical="top" wrapText="1"/>
    </xf>
    <xf numFmtId="174" fontId="30" fillId="0" borderId="10" xfId="5" applyNumberFormat="1" applyFont="1" applyBorder="1" applyAlignment="1">
      <alignment horizontal="right" vertical="top"/>
    </xf>
    <xf numFmtId="0" fontId="26" fillId="0" borderId="0" xfId="5" applyFont="1"/>
    <xf numFmtId="0" fontId="26" fillId="0" borderId="0" xfId="5" applyFont="1" applyAlignment="1">
      <alignment wrapText="1"/>
    </xf>
    <xf numFmtId="170" fontId="18" fillId="0" borderId="10" xfId="5" applyNumberFormat="1" applyFont="1" applyBorder="1" applyAlignment="1">
      <alignment horizontal="right" vertical="top" wrapText="1"/>
    </xf>
    <xf numFmtId="170" fontId="22" fillId="0" borderId="10" xfId="5" applyNumberFormat="1" applyFont="1" applyBorder="1" applyAlignment="1">
      <alignment horizontal="right" vertical="top"/>
    </xf>
    <xf numFmtId="1" fontId="18" fillId="0" borderId="10" xfId="5" applyNumberFormat="1" applyFont="1" applyBorder="1" applyAlignment="1">
      <alignment horizontal="right" vertical="top" wrapText="1"/>
    </xf>
    <xf numFmtId="1" fontId="22" fillId="0" borderId="10" xfId="5" applyNumberFormat="1" applyFont="1" applyBorder="1" applyAlignment="1">
      <alignment horizontal="right" vertical="top"/>
    </xf>
    <xf numFmtId="174" fontId="18" fillId="0" borderId="10" xfId="5" applyNumberFormat="1" applyFont="1" applyBorder="1" applyAlignment="1">
      <alignment horizontal="right" vertical="top" wrapText="1"/>
    </xf>
    <xf numFmtId="173" fontId="18" fillId="0" borderId="10" xfId="5" applyNumberFormat="1" applyFont="1" applyBorder="1" applyAlignment="1">
      <alignment horizontal="right" vertical="top" wrapText="1"/>
    </xf>
    <xf numFmtId="174" fontId="22" fillId="0" borderId="10" xfId="5" applyNumberFormat="1" applyFont="1" applyBorder="1" applyAlignment="1">
      <alignment horizontal="right" vertical="top"/>
    </xf>
    <xf numFmtId="173" fontId="22" fillId="0" borderId="10" xfId="5" applyNumberFormat="1" applyFont="1" applyBorder="1" applyAlignment="1">
      <alignment horizontal="right" vertical="top"/>
    </xf>
    <xf numFmtId="2" fontId="18" fillId="0" borderId="10" xfId="5" applyNumberFormat="1" applyFont="1" applyBorder="1" applyAlignment="1">
      <alignment horizontal="right" vertical="top" wrapText="1"/>
    </xf>
    <xf numFmtId="172" fontId="18" fillId="0" borderId="10" xfId="5" applyNumberFormat="1" applyFont="1" applyBorder="1" applyAlignment="1">
      <alignment horizontal="right" vertical="top" wrapText="1"/>
    </xf>
    <xf numFmtId="2" fontId="22" fillId="0" borderId="10" xfId="5" applyNumberFormat="1" applyFont="1" applyBorder="1" applyAlignment="1">
      <alignment horizontal="right" vertical="top" wrapText="1"/>
    </xf>
    <xf numFmtId="172" fontId="22" fillId="0" borderId="10" xfId="5" applyNumberFormat="1" applyFont="1" applyBorder="1" applyAlignment="1">
      <alignment horizontal="right" vertical="top"/>
    </xf>
    <xf numFmtId="171" fontId="18" fillId="0" borderId="10" xfId="5" applyNumberFormat="1" applyFont="1" applyBorder="1" applyAlignment="1">
      <alignment horizontal="right" vertical="top" wrapText="1"/>
    </xf>
    <xf numFmtId="4" fontId="18" fillId="0" borderId="10" xfId="5" applyNumberFormat="1" applyFont="1" applyBorder="1" applyAlignment="1">
      <alignment horizontal="right" vertical="top" wrapText="1"/>
    </xf>
    <xf numFmtId="171" fontId="22" fillId="0" borderId="10" xfId="5" applyNumberFormat="1" applyFont="1" applyBorder="1" applyAlignment="1">
      <alignment horizontal="right" vertical="top" wrapText="1"/>
    </xf>
    <xf numFmtId="4" fontId="22" fillId="0" borderId="10" xfId="5" applyNumberFormat="1" applyFont="1" applyBorder="1" applyAlignment="1">
      <alignment horizontal="right" vertical="top"/>
    </xf>
    <xf numFmtId="0" fontId="31" fillId="0" borderId="0" xfId="5" applyFont="1" applyAlignment="1">
      <alignment horizontal="left" vertical="top"/>
    </xf>
    <xf numFmtId="171" fontId="30" fillId="0" borderId="10" xfId="5" applyNumberFormat="1" applyFont="1" applyBorder="1" applyAlignment="1">
      <alignment horizontal="right" vertical="top" wrapText="1"/>
    </xf>
    <xf numFmtId="170" fontId="30" fillId="0" borderId="10" xfId="5" applyNumberFormat="1" applyFont="1" applyBorder="1" applyAlignment="1">
      <alignment horizontal="right" vertical="top"/>
    </xf>
    <xf numFmtId="2" fontId="26" fillId="0" borderId="10" xfId="5" applyNumberFormat="1" applyFont="1" applyBorder="1" applyAlignment="1">
      <alignment horizontal="right" vertical="top" wrapText="1"/>
    </xf>
    <xf numFmtId="2" fontId="30" fillId="0" borderId="10" xfId="5" applyNumberFormat="1" applyFont="1" applyBorder="1" applyAlignment="1">
      <alignment horizontal="right" vertical="top"/>
    </xf>
    <xf numFmtId="0" fontId="32" fillId="0" borderId="0" xfId="5" applyFont="1" applyAlignment="1">
      <alignment horizontal="left" vertical="top"/>
    </xf>
    <xf numFmtId="0" fontId="34" fillId="0" borderId="10" xfId="6" applyFont="1" applyBorder="1" applyAlignment="1">
      <alignment horizontal="center" vertical="center" wrapText="1"/>
    </xf>
    <xf numFmtId="0" fontId="34" fillId="0" borderId="10" xfId="7" applyFont="1" applyBorder="1" applyAlignment="1">
      <alignment horizontal="center" wrapText="1"/>
    </xf>
    <xf numFmtId="49" fontId="35" fillId="2" borderId="10" xfId="6" applyNumberFormat="1" applyFont="1" applyFill="1" applyBorder="1" applyAlignment="1">
      <alignment horizontal="center" vertical="center" wrapText="1"/>
    </xf>
    <xf numFmtId="4" fontId="35" fillId="2" borderId="10" xfId="6" applyNumberFormat="1" applyFont="1" applyFill="1" applyBorder="1" applyAlignment="1">
      <alignment horizontal="right" vertical="center" wrapText="1"/>
    </xf>
    <xf numFmtId="49" fontId="34" fillId="0" borderId="10" xfId="6" applyNumberFormat="1" applyFont="1" applyBorder="1" applyAlignment="1">
      <alignment horizontal="center" vertical="center" wrapText="1"/>
    </xf>
    <xf numFmtId="170" fontId="34" fillId="0" borderId="10" xfId="6" applyNumberFormat="1" applyFont="1" applyBorder="1" applyAlignment="1">
      <alignment horizontal="right" vertical="center" wrapText="1"/>
    </xf>
    <xf numFmtId="4" fontId="34" fillId="0" borderId="10" xfId="6" applyNumberFormat="1" applyFont="1" applyBorder="1" applyAlignment="1">
      <alignment horizontal="right" vertical="center" wrapText="1"/>
    </xf>
    <xf numFmtId="4" fontId="34" fillId="0" borderId="10" xfId="6" applyNumberFormat="1" applyFont="1" applyBorder="1" applyAlignment="1">
      <alignment horizontal="center" vertical="center" wrapText="1"/>
    </xf>
    <xf numFmtId="4" fontId="35" fillId="2" borderId="10" xfId="6" applyNumberFormat="1" applyFont="1" applyFill="1" applyBorder="1" applyAlignment="1">
      <alignment horizontal="center" vertical="center" wrapText="1"/>
    </xf>
    <xf numFmtId="1" fontId="36" fillId="0" borderId="10" xfId="0" applyNumberFormat="1" applyFont="1" applyBorder="1" applyAlignment="1">
      <alignment horizontal="center" vertical="center" wrapText="1"/>
    </xf>
    <xf numFmtId="4" fontId="37" fillId="0" borderId="10" xfId="6" applyNumberFormat="1" applyFont="1" applyBorder="1" applyAlignment="1">
      <alignment horizontal="right" vertical="center" wrapText="1"/>
    </xf>
    <xf numFmtId="175" fontId="34" fillId="0" borderId="10" xfId="6" applyNumberFormat="1" applyFont="1" applyBorder="1" applyAlignment="1">
      <alignment horizontal="center" vertical="center" wrapText="1"/>
    </xf>
    <xf numFmtId="49" fontId="37" fillId="0" borderId="10" xfId="6" applyNumberFormat="1" applyFont="1" applyBorder="1" applyAlignment="1">
      <alignment horizontal="center" vertical="center" wrapText="1"/>
    </xf>
    <xf numFmtId="176" fontId="34" fillId="0" borderId="10" xfId="6" applyNumberFormat="1" applyFont="1" applyBorder="1" applyAlignment="1">
      <alignment horizontal="center" vertical="center" wrapText="1"/>
    </xf>
    <xf numFmtId="49" fontId="34" fillId="3" borderId="10" xfId="6" applyNumberFormat="1" applyFont="1" applyFill="1" applyBorder="1" applyAlignment="1">
      <alignment horizontal="center" vertical="center" wrapText="1"/>
    </xf>
    <xf numFmtId="4" fontId="34" fillId="3" borderId="10" xfId="6" applyNumberFormat="1" applyFont="1" applyFill="1" applyBorder="1" applyAlignment="1">
      <alignment horizontal="right" vertical="center" wrapText="1"/>
    </xf>
    <xf numFmtId="0" fontId="34" fillId="3" borderId="10" xfId="6" applyFont="1" applyFill="1" applyBorder="1" applyAlignment="1">
      <alignment horizontal="left" vertical="center" wrapText="1"/>
    </xf>
    <xf numFmtId="0" fontId="34" fillId="0" borderId="10" xfId="6" applyFont="1" applyBorder="1" applyAlignment="1">
      <alignment horizontal="left" vertical="center" wrapText="1"/>
    </xf>
    <xf numFmtId="0" fontId="37" fillId="0" borderId="10" xfId="6" applyFont="1" applyBorder="1" applyAlignment="1">
      <alignment horizontal="left" vertical="center" wrapText="1"/>
    </xf>
    <xf numFmtId="0" fontId="34" fillId="0" borderId="9" xfId="6" applyFont="1" applyBorder="1" applyAlignment="1">
      <alignment horizontal="center" vertical="center" wrapText="1"/>
    </xf>
    <xf numFmtId="0" fontId="34" fillId="0" borderId="13" xfId="6" applyFont="1" applyBorder="1" applyAlignment="1">
      <alignment horizontal="center" vertical="center" wrapText="1"/>
    </xf>
    <xf numFmtId="0" fontId="34" fillId="0" borderId="15" xfId="7" applyFont="1" applyBorder="1" applyAlignment="1">
      <alignment horizontal="center" wrapText="1"/>
    </xf>
    <xf numFmtId="0" fontId="34" fillId="0" borderId="17" xfId="7" applyFont="1" applyBorder="1" applyAlignment="1">
      <alignment horizontal="center" wrapText="1"/>
    </xf>
    <xf numFmtId="0" fontId="35" fillId="2" borderId="15" xfId="6" applyFont="1" applyFill="1" applyBorder="1" applyAlignment="1">
      <alignment horizontal="left" vertical="center" wrapText="1"/>
    </xf>
    <xf numFmtId="0" fontId="35" fillId="2" borderId="17" xfId="6" applyFont="1" applyFill="1" applyBorder="1" applyAlignment="1">
      <alignment horizontal="left" vertical="center" wrapText="1"/>
    </xf>
    <xf numFmtId="0" fontId="34" fillId="0" borderId="15" xfId="6" applyFont="1" applyBorder="1" applyAlignment="1">
      <alignment horizontal="left" vertical="center" wrapText="1"/>
    </xf>
    <xf numFmtId="0" fontId="34" fillId="0" borderId="17" xfId="6" applyFont="1" applyBorder="1" applyAlignment="1">
      <alignment horizontal="left" vertical="center" wrapText="1"/>
    </xf>
    <xf numFmtId="49" fontId="34" fillId="0" borderId="12" xfId="6" applyNumberFormat="1" applyFont="1" applyBorder="1" applyAlignment="1">
      <alignment horizontal="center" vertical="center" wrapText="1"/>
    </xf>
    <xf numFmtId="49" fontId="34" fillId="0" borderId="18" xfId="6" applyNumberFormat="1" applyFont="1" applyBorder="1" applyAlignment="1">
      <alignment horizontal="center" vertical="center" wrapText="1"/>
    </xf>
    <xf numFmtId="49" fontId="34" fillId="0" borderId="14" xfId="6" applyNumberFormat="1" applyFont="1" applyBorder="1" applyAlignment="1">
      <alignment horizontal="center" vertical="center" wrapText="1"/>
    </xf>
    <xf numFmtId="49" fontId="34" fillId="0" borderId="19" xfId="6" applyNumberFormat="1" applyFont="1" applyBorder="1" applyAlignment="1">
      <alignment horizontal="center" vertical="center" wrapText="1"/>
    </xf>
    <xf numFmtId="0" fontId="34" fillId="0" borderId="15" xfId="6" applyFont="1" applyBorder="1" applyAlignment="1">
      <alignment horizontal="center" vertical="center" wrapText="1"/>
    </xf>
    <xf numFmtId="0" fontId="34" fillId="0" borderId="16" xfId="6" applyFont="1" applyBorder="1" applyAlignment="1">
      <alignment horizontal="center" vertical="center" wrapText="1"/>
    </xf>
    <xf numFmtId="0" fontId="34" fillId="0" borderId="17" xfId="6" applyFont="1" applyBorder="1" applyAlignment="1">
      <alignment horizontal="center" vertical="center" wrapText="1"/>
    </xf>
    <xf numFmtId="0" fontId="35" fillId="2" borderId="16" xfId="6" applyFont="1" applyFill="1" applyBorder="1" applyAlignment="1">
      <alignment horizontal="left" vertical="center" wrapText="1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14" fillId="0" borderId="0" xfId="1" applyFont="1" applyAlignment="1">
      <alignment horizontal="left" vertical="center" wrapText="1"/>
    </xf>
    <xf numFmtId="0" fontId="37" fillId="0" borderId="15" xfId="6" applyFont="1" applyBorder="1" applyAlignment="1">
      <alignment horizontal="left" vertical="center" wrapText="1"/>
    </xf>
    <xf numFmtId="0" fontId="37" fillId="0" borderId="17" xfId="6" applyFont="1" applyBorder="1" applyAlignment="1">
      <alignment horizontal="left" vertical="center" wrapText="1"/>
    </xf>
    <xf numFmtId="0" fontId="17" fillId="0" borderId="15" xfId="5" applyFont="1" applyBorder="1" applyAlignment="1">
      <alignment horizontal="right" vertical="top" wrapText="1"/>
    </xf>
    <xf numFmtId="0" fontId="17" fillId="0" borderId="17" xfId="5" applyFont="1" applyBorder="1" applyAlignment="1">
      <alignment horizontal="right" vertical="top" wrapText="1"/>
    </xf>
    <xf numFmtId="0" fontId="21" fillId="0" borderId="15" xfId="5" applyFont="1" applyBorder="1" applyAlignment="1">
      <alignment horizontal="left" vertical="center" wrapText="1"/>
    </xf>
    <xf numFmtId="0" fontId="21" fillId="0" borderId="16" xfId="5" applyFont="1" applyBorder="1" applyAlignment="1">
      <alignment horizontal="left" vertical="center" wrapText="1"/>
    </xf>
    <xf numFmtId="0" fontId="21" fillId="0" borderId="17" xfId="5" applyFont="1" applyBorder="1" applyAlignment="1">
      <alignment horizontal="left" vertical="center" wrapText="1"/>
    </xf>
    <xf numFmtId="0" fontId="22" fillId="0" borderId="15" xfId="5" applyFont="1" applyBorder="1" applyAlignment="1">
      <alignment horizontal="right" vertical="top" wrapText="1"/>
    </xf>
    <xf numFmtId="0" fontId="22" fillId="0" borderId="17" xfId="5" applyFont="1" applyBorder="1" applyAlignment="1">
      <alignment horizontal="right" vertical="top" wrapText="1"/>
    </xf>
    <xf numFmtId="0" fontId="18" fillId="0" borderId="10" xfId="5" applyFont="1" applyBorder="1" applyAlignment="1">
      <alignment horizontal="center" vertical="center" wrapText="1"/>
    </xf>
    <xf numFmtId="0" fontId="18" fillId="0" borderId="9" xfId="5" applyFont="1" applyBorder="1" applyAlignment="1">
      <alignment horizontal="center" vertical="center" wrapText="1"/>
    </xf>
    <xf numFmtId="0" fontId="18" fillId="0" borderId="13" xfId="5" applyFont="1" applyBorder="1" applyAlignment="1">
      <alignment horizontal="center" vertical="center" wrapText="1"/>
    </xf>
    <xf numFmtId="0" fontId="18" fillId="0" borderId="12" xfId="5" applyFont="1" applyBorder="1" applyAlignment="1">
      <alignment horizontal="center" vertical="center" wrapText="1"/>
    </xf>
    <xf numFmtId="0" fontId="18" fillId="0" borderId="14" xfId="5" applyFont="1" applyBorder="1" applyAlignment="1">
      <alignment horizontal="center" vertical="center" wrapText="1"/>
    </xf>
    <xf numFmtId="0" fontId="14" fillId="0" borderId="8" xfId="5" applyFont="1" applyBorder="1" applyAlignment="1">
      <alignment horizontal="center" vertical="top"/>
    </xf>
    <xf numFmtId="0" fontId="16" fillId="0" borderId="0" xfId="5" applyFont="1" applyAlignment="1">
      <alignment horizontal="left"/>
    </xf>
    <xf numFmtId="49" fontId="18" fillId="0" borderId="9" xfId="5" applyNumberFormat="1" applyFont="1" applyBorder="1" applyAlignment="1">
      <alignment horizontal="center" vertical="center" wrapText="1"/>
    </xf>
    <xf numFmtId="49" fontId="18" fillId="0" borderId="11" xfId="5" applyNumberFormat="1" applyFont="1" applyBorder="1" applyAlignment="1">
      <alignment horizontal="center" vertical="center" wrapText="1"/>
    </xf>
    <xf numFmtId="49" fontId="18" fillId="0" borderId="13" xfId="5" applyNumberFormat="1" applyFont="1" applyBorder="1" applyAlignment="1">
      <alignment horizontal="center" vertical="center" wrapText="1"/>
    </xf>
    <xf numFmtId="0" fontId="18" fillId="0" borderId="11" xfId="5" applyFont="1" applyBorder="1" applyAlignment="1">
      <alignment horizontal="center" vertical="center" wrapText="1"/>
    </xf>
    <xf numFmtId="0" fontId="12" fillId="0" borderId="7" xfId="1" applyFont="1" applyBorder="1" applyAlignment="1">
      <alignment horizontal="center" vertical="center" wrapText="1"/>
    </xf>
    <xf numFmtId="0" fontId="16" fillId="0" borderId="7" xfId="5" applyFont="1" applyBorder="1" applyAlignment="1">
      <alignment horizontal="left" wrapText="1"/>
    </xf>
    <xf numFmtId="0" fontId="14" fillId="0" borderId="8" xfId="5" applyFont="1" applyBorder="1" applyAlignment="1">
      <alignment horizontal="center"/>
    </xf>
    <xf numFmtId="0" fontId="16" fillId="0" borderId="0" xfId="5" applyFont="1" applyAlignment="1">
      <alignment horizontal="center"/>
    </xf>
    <xf numFmtId="0" fontId="20" fillId="0" borderId="0" xfId="5" applyFont="1" applyAlignment="1">
      <alignment horizontal="center"/>
    </xf>
    <xf numFmtId="0" fontId="25" fillId="0" borderId="15" xfId="5" applyFont="1" applyBorder="1" applyAlignment="1">
      <alignment horizontal="right" vertical="top" wrapText="1"/>
    </xf>
    <xf numFmtId="0" fontId="25" fillId="0" borderId="17" xfId="5" applyFont="1" applyBorder="1" applyAlignment="1">
      <alignment horizontal="right" vertical="top" wrapText="1"/>
    </xf>
    <xf numFmtId="0" fontId="29" fillId="0" borderId="15" xfId="5" applyFont="1" applyBorder="1" applyAlignment="1">
      <alignment horizontal="left" vertical="center" wrapText="1"/>
    </xf>
    <xf numFmtId="0" fontId="29" fillId="0" borderId="16" xfId="5" applyFont="1" applyBorder="1" applyAlignment="1">
      <alignment horizontal="left" vertical="center" wrapText="1"/>
    </xf>
    <xf numFmtId="0" fontId="29" fillId="0" borderId="17" xfId="5" applyFont="1" applyBorder="1" applyAlignment="1">
      <alignment horizontal="left" vertical="center" wrapText="1"/>
    </xf>
    <xf numFmtId="0" fontId="30" fillId="0" borderId="15" xfId="5" applyFont="1" applyBorder="1" applyAlignment="1">
      <alignment horizontal="right" vertical="top" wrapText="1"/>
    </xf>
    <xf numFmtId="0" fontId="30" fillId="0" borderId="17" xfId="5" applyFont="1" applyBorder="1" applyAlignment="1">
      <alignment horizontal="right" vertical="top" wrapText="1"/>
    </xf>
    <xf numFmtId="0" fontId="26" fillId="0" borderId="10" xfId="5" applyFont="1" applyBorder="1" applyAlignment="1">
      <alignment horizontal="center" vertical="center" wrapText="1"/>
    </xf>
    <xf numFmtId="0" fontId="26" fillId="0" borderId="9" xfId="5" applyFont="1" applyBorder="1" applyAlignment="1">
      <alignment horizontal="center" vertical="center" wrapText="1"/>
    </xf>
    <xf numFmtId="0" fontId="26" fillId="0" borderId="13" xfId="5" applyFont="1" applyBorder="1" applyAlignment="1">
      <alignment horizontal="center" vertical="center" wrapText="1"/>
    </xf>
    <xf numFmtId="0" fontId="26" fillId="0" borderId="12" xfId="5" applyFont="1" applyBorder="1" applyAlignment="1">
      <alignment horizontal="center" vertical="center" wrapText="1"/>
    </xf>
    <xf numFmtId="0" fontId="26" fillId="0" borderId="14" xfId="5" applyFont="1" applyBorder="1" applyAlignment="1">
      <alignment horizontal="center" vertical="center" wrapText="1"/>
    </xf>
    <xf numFmtId="0" fontId="24" fillId="0" borderId="8" xfId="5" applyFont="1" applyBorder="1" applyAlignment="1">
      <alignment horizontal="center" vertical="top"/>
    </xf>
    <xf numFmtId="0" fontId="23" fillId="0" borderId="0" xfId="5" applyFont="1" applyAlignment="1">
      <alignment horizontal="left"/>
    </xf>
    <xf numFmtId="49" fontId="26" fillId="0" borderId="9" xfId="5" applyNumberFormat="1" applyFont="1" applyBorder="1" applyAlignment="1">
      <alignment horizontal="center" vertical="center" wrapText="1"/>
    </xf>
    <xf numFmtId="49" fontId="26" fillId="0" borderId="11" xfId="5" applyNumberFormat="1" applyFont="1" applyBorder="1" applyAlignment="1">
      <alignment horizontal="center" vertical="center" wrapText="1"/>
    </xf>
    <xf numFmtId="49" fontId="26" fillId="0" borderId="13" xfId="5" applyNumberFormat="1" applyFont="1" applyBorder="1" applyAlignment="1">
      <alignment horizontal="center" vertical="center" wrapText="1"/>
    </xf>
    <xf numFmtId="0" fontId="26" fillId="0" borderId="11" xfId="5" applyFont="1" applyBorder="1" applyAlignment="1">
      <alignment horizontal="center" vertical="center" wrapText="1"/>
    </xf>
    <xf numFmtId="0" fontId="23" fillId="0" borderId="7" xfId="5" applyFont="1" applyBorder="1" applyAlignment="1">
      <alignment horizontal="left" wrapText="1"/>
    </xf>
    <xf numFmtId="0" fontId="24" fillId="0" borderId="8" xfId="5" applyFont="1" applyBorder="1" applyAlignment="1">
      <alignment horizontal="center"/>
    </xf>
    <xf numFmtId="0" fontId="23" fillId="0" borderId="0" xfId="5" applyFont="1" applyAlignment="1">
      <alignment horizontal="center"/>
    </xf>
    <xf numFmtId="0" fontId="28" fillId="0" borderId="0" xfId="5" applyFont="1" applyAlignment="1">
      <alignment horizontal="center"/>
    </xf>
  </cellXfs>
  <cellStyles count="8">
    <cellStyle name="Normal" xfId="1" xr:uid="{1251B9DF-40C6-4F59-94FA-ABBAA540FDE7}"/>
    <cellStyle name="Обычный" xfId="0" builtinId="0"/>
    <cellStyle name="Обычный 2" xfId="2" xr:uid="{930B06D5-299A-49E0-A9E5-E748873D9A03}"/>
    <cellStyle name="Обычный 2 2 2 2" xfId="6" xr:uid="{FE234EDE-ABC6-4BC4-8D67-23531593AFD0}"/>
    <cellStyle name="Обычный 3" xfId="5" xr:uid="{AB11A528-CD7E-4D80-93C3-2B5EB5B0B5BE}"/>
    <cellStyle name="Обычный 7" xfId="3" xr:uid="{FA2477E8-5E1D-41F6-9D3A-DA6BD9EEBC30}"/>
    <cellStyle name="СводРасч" xfId="7" xr:uid="{D5C46193-49E5-473A-A602-D993F73838BD}"/>
    <cellStyle name="Финансовый 2" xfId="4" xr:uid="{A054AFDB-7F69-4FB1-8F12-EE13940186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E2DD56-12AF-4E05-8780-F674A1122171}">
  <dimension ref="A1:M54"/>
  <sheetViews>
    <sheetView tabSelected="1" topLeftCell="B1" zoomScale="80" zoomScaleNormal="80" workbookViewId="0">
      <pane ySplit="3" topLeftCell="A4" activePane="bottomLeft" state="frozen"/>
      <selection pane="bottomLeft"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14.140625" style="2" bestFit="1" customWidth="1"/>
    <col min="5" max="6" width="8.85546875" style="2"/>
    <col min="7" max="7" width="35.7109375" style="2" customWidth="1"/>
    <col min="8" max="13" width="14.85546875" style="2" customWidth="1"/>
    <col min="14" max="16384" width="8.85546875" style="2"/>
  </cols>
  <sheetData>
    <row r="1" spans="1:13" ht="15.75" x14ac:dyDescent="0.2">
      <c r="A1" s="1"/>
      <c r="B1" s="1"/>
      <c r="C1" s="1"/>
      <c r="E1" s="144" t="s">
        <v>79</v>
      </c>
      <c r="F1" s="152" t="s">
        <v>80</v>
      </c>
      <c r="G1" s="153"/>
      <c r="H1" s="156" t="s">
        <v>81</v>
      </c>
      <c r="I1" s="157"/>
      <c r="J1" s="157"/>
      <c r="K1" s="158"/>
      <c r="L1" s="144" t="s">
        <v>32</v>
      </c>
      <c r="M1" s="144" t="s">
        <v>82</v>
      </c>
    </row>
    <row r="2" spans="1:13" ht="45" x14ac:dyDescent="0.2">
      <c r="A2" s="3"/>
      <c r="B2" s="3" t="s">
        <v>0</v>
      </c>
      <c r="C2" s="4" t="s">
        <v>1</v>
      </c>
      <c r="E2" s="145"/>
      <c r="F2" s="154"/>
      <c r="G2" s="155"/>
      <c r="H2" s="125" t="s">
        <v>83</v>
      </c>
      <c r="I2" s="125" t="s">
        <v>84</v>
      </c>
      <c r="J2" s="125" t="s">
        <v>85</v>
      </c>
      <c r="K2" s="125" t="s">
        <v>86</v>
      </c>
      <c r="L2" s="145"/>
      <c r="M2" s="145"/>
    </row>
    <row r="3" spans="1:13" ht="15" x14ac:dyDescent="0.25">
      <c r="A3" s="5"/>
      <c r="B3" s="5"/>
      <c r="C3" s="5"/>
      <c r="E3" s="126">
        <v>1</v>
      </c>
      <c r="F3" s="146">
        <v>2</v>
      </c>
      <c r="G3" s="147"/>
      <c r="H3" s="126">
        <v>3</v>
      </c>
      <c r="I3" s="126">
        <v>4</v>
      </c>
      <c r="J3" s="126">
        <v>5</v>
      </c>
      <c r="K3" s="126">
        <v>6</v>
      </c>
      <c r="L3" s="126">
        <v>7</v>
      </c>
      <c r="M3" s="126">
        <v>8</v>
      </c>
    </row>
    <row r="4" spans="1:13" ht="28.5" x14ac:dyDescent="0.2">
      <c r="A4" s="3"/>
      <c r="B4" s="3"/>
      <c r="C4" s="3"/>
      <c r="E4" s="127" t="s">
        <v>87</v>
      </c>
      <c r="F4" s="148" t="s">
        <v>88</v>
      </c>
      <c r="G4" s="149"/>
      <c r="H4" s="128"/>
      <c r="I4" s="128"/>
      <c r="J4" s="128"/>
      <c r="K4" s="128"/>
      <c r="L4" s="128"/>
      <c r="M4" s="128"/>
    </row>
    <row r="5" spans="1:13" ht="15" x14ac:dyDescent="0.2">
      <c r="A5" s="3"/>
      <c r="B5" s="3"/>
      <c r="C5" s="3"/>
      <c r="E5" s="129" t="s">
        <v>89</v>
      </c>
      <c r="F5" s="150" t="s">
        <v>90</v>
      </c>
      <c r="G5" s="151"/>
      <c r="H5" s="130">
        <v>95.160679999999999</v>
      </c>
      <c r="I5" s="131">
        <v>9981.3847500000011</v>
      </c>
      <c r="J5" s="131">
        <v>32717.317510000004</v>
      </c>
      <c r="K5" s="130">
        <v>4148.1192600000004</v>
      </c>
      <c r="L5" s="130">
        <f>SUM(H5:K5)</f>
        <v>46941.982200000006</v>
      </c>
      <c r="M5" s="132" t="s">
        <v>91</v>
      </c>
    </row>
    <row r="6" spans="1:13" ht="25.5" x14ac:dyDescent="0.2">
      <c r="A6" s="3"/>
      <c r="B6" s="6" t="s">
        <v>2</v>
      </c>
      <c r="C6" s="7">
        <f>C26</f>
        <v>65819.018707224197</v>
      </c>
      <c r="E6" s="129" t="s">
        <v>92</v>
      </c>
      <c r="F6" s="150" t="s">
        <v>93</v>
      </c>
      <c r="G6" s="151"/>
      <c r="H6" s="131">
        <f>H5*1.2</f>
        <v>114.19281599999999</v>
      </c>
      <c r="I6" s="131">
        <f t="shared" ref="I6:K6" si="0">I5*1.2</f>
        <v>11977.661700000001</v>
      </c>
      <c r="J6" s="131">
        <f t="shared" si="0"/>
        <v>39260.781012000007</v>
      </c>
      <c r="K6" s="131">
        <f t="shared" si="0"/>
        <v>4977.7431120000001</v>
      </c>
      <c r="L6" s="131">
        <f>SUM(H6:K6)</f>
        <v>56330.37864000001</v>
      </c>
      <c r="M6" s="132" t="s">
        <v>91</v>
      </c>
    </row>
    <row r="7" spans="1:13" ht="28.5" x14ac:dyDescent="0.2">
      <c r="A7" s="3"/>
      <c r="B7" s="3"/>
      <c r="C7" s="3"/>
      <c r="E7" s="127" t="s">
        <v>107</v>
      </c>
      <c r="F7" s="148" t="s">
        <v>94</v>
      </c>
      <c r="G7" s="159"/>
      <c r="H7" s="159"/>
      <c r="I7" s="149"/>
      <c r="J7" s="128"/>
      <c r="K7" s="128"/>
      <c r="L7" s="128"/>
      <c r="M7" s="133"/>
    </row>
    <row r="8" spans="1:13" ht="27.75" customHeight="1" x14ac:dyDescent="0.2">
      <c r="A8" s="5"/>
      <c r="B8" s="5"/>
      <c r="C8" s="5"/>
      <c r="E8" s="129" t="s">
        <v>108</v>
      </c>
      <c r="F8" s="150" t="s">
        <v>95</v>
      </c>
      <c r="G8" s="151"/>
      <c r="H8" s="131">
        <v>18.77637</v>
      </c>
      <c r="I8" s="131">
        <v>3393.6189100000001</v>
      </c>
      <c r="J8" s="131">
        <v>9608.1054600000007</v>
      </c>
      <c r="K8" s="131">
        <v>1187.41794</v>
      </c>
      <c r="L8" s="134">
        <f>SUM(H8:K8)</f>
        <v>14207.918680000001</v>
      </c>
      <c r="M8" s="132" t="s">
        <v>91</v>
      </c>
    </row>
    <row r="9" spans="1:13" ht="27.75" customHeight="1" x14ac:dyDescent="0.2">
      <c r="A9" s="3"/>
      <c r="B9" s="3"/>
      <c r="C9" s="3"/>
      <c r="E9" s="129" t="s">
        <v>109</v>
      </c>
      <c r="F9" s="150" t="s">
        <v>96</v>
      </c>
      <c r="G9" s="151"/>
      <c r="H9" s="131">
        <v>38.799999999999997</v>
      </c>
      <c r="I9" s="131">
        <v>1500.557</v>
      </c>
      <c r="J9" s="131">
        <v>3453.8312500000002</v>
      </c>
      <c r="K9" s="131">
        <v>102.48099999999999</v>
      </c>
      <c r="L9" s="134">
        <f>SUM(H9:K9)</f>
        <v>5095.6692499999999</v>
      </c>
      <c r="M9" s="132" t="s">
        <v>91</v>
      </c>
    </row>
    <row r="10" spans="1:13" ht="27.75" customHeight="1" x14ac:dyDescent="0.2">
      <c r="A10" s="3"/>
      <c r="B10" s="8" t="s">
        <v>3</v>
      </c>
      <c r="C10" s="3"/>
      <c r="E10" s="129" t="s">
        <v>110</v>
      </c>
      <c r="F10" s="150" t="s">
        <v>97</v>
      </c>
      <c r="G10" s="151"/>
      <c r="H10" s="131">
        <v>14</v>
      </c>
      <c r="I10" s="131">
        <v>1834.0732800000001</v>
      </c>
      <c r="J10" s="131">
        <v>7717.7020000000002</v>
      </c>
      <c r="K10" s="131">
        <v>1313.0360000000001</v>
      </c>
      <c r="L10" s="134">
        <f t="shared" ref="L10:L12" si="1">SUM(H10:K10)</f>
        <v>10878.81128</v>
      </c>
      <c r="M10" s="132" t="s">
        <v>91</v>
      </c>
    </row>
    <row r="11" spans="1:13" ht="27.75" customHeight="1" x14ac:dyDescent="0.2">
      <c r="A11" s="3"/>
      <c r="B11" s="3"/>
      <c r="C11" s="3"/>
      <c r="E11" s="129" t="s">
        <v>111</v>
      </c>
      <c r="F11" s="150" t="s">
        <v>98</v>
      </c>
      <c r="G11" s="151"/>
      <c r="H11" s="131">
        <v>23.584309999999999</v>
      </c>
      <c r="I11" s="131">
        <v>2700.94056</v>
      </c>
      <c r="J11" s="131">
        <v>10290.6608</v>
      </c>
      <c r="K11" s="131">
        <v>1518.56432</v>
      </c>
      <c r="L11" s="134">
        <f t="shared" si="1"/>
        <v>14533.749989999998</v>
      </c>
      <c r="M11" s="132" t="s">
        <v>91</v>
      </c>
    </row>
    <row r="12" spans="1:13" ht="27.75" customHeight="1" x14ac:dyDescent="0.2">
      <c r="A12" s="9"/>
      <c r="B12" s="160" t="s">
        <v>4</v>
      </c>
      <c r="C12" s="160"/>
      <c r="E12" s="129" t="s">
        <v>112</v>
      </c>
      <c r="F12" s="150" t="s">
        <v>99</v>
      </c>
      <c r="G12" s="151"/>
      <c r="H12" s="131">
        <v>0</v>
      </c>
      <c r="I12" s="131">
        <v>552.19500000000005</v>
      </c>
      <c r="J12" s="131">
        <v>1647.018</v>
      </c>
      <c r="K12" s="131">
        <v>26.62</v>
      </c>
      <c r="L12" s="134">
        <f t="shared" si="1"/>
        <v>2225.8330000000001</v>
      </c>
      <c r="M12" s="132" t="s">
        <v>91</v>
      </c>
    </row>
    <row r="13" spans="1:13" ht="15" x14ac:dyDescent="0.2">
      <c r="A13" s="3"/>
      <c r="B13" s="3"/>
      <c r="C13" s="3"/>
      <c r="E13" s="129"/>
      <c r="F13" s="164" t="s">
        <v>100</v>
      </c>
      <c r="G13" s="165"/>
      <c r="H13" s="135">
        <f>SUM(H8:H12)</f>
        <v>95.160679999999999</v>
      </c>
      <c r="I13" s="135">
        <f>SUM(I8:I12)</f>
        <v>9981.3847500000011</v>
      </c>
      <c r="J13" s="135">
        <f>SUM(J8:J12)</f>
        <v>32717.317510000004</v>
      </c>
      <c r="K13" s="135">
        <f>SUM(K8:K12)</f>
        <v>4148.1192600000004</v>
      </c>
      <c r="L13" s="135">
        <f>SUM(L8:L12)</f>
        <v>46941.982199999999</v>
      </c>
      <c r="M13" s="132" t="s">
        <v>91</v>
      </c>
    </row>
    <row r="14" spans="1:13" ht="155.25" customHeight="1" x14ac:dyDescent="0.2">
      <c r="A14" s="3"/>
      <c r="B14" s="161" t="s">
        <v>131</v>
      </c>
      <c r="C14" s="161"/>
      <c r="E14" s="127" t="s">
        <v>113</v>
      </c>
      <c r="F14" s="148" t="s">
        <v>101</v>
      </c>
      <c r="G14" s="159"/>
      <c r="H14" s="159"/>
      <c r="I14" s="159"/>
      <c r="J14" s="149"/>
      <c r="K14" s="128"/>
      <c r="L14" s="128"/>
      <c r="M14" s="133"/>
    </row>
    <row r="15" spans="1:13" ht="20.25" customHeight="1" x14ac:dyDescent="0.2">
      <c r="A15" s="5"/>
      <c r="B15" s="162" t="s">
        <v>5</v>
      </c>
      <c r="C15" s="162"/>
      <c r="E15" s="129" t="s">
        <v>114</v>
      </c>
      <c r="F15" s="142" t="s">
        <v>95</v>
      </c>
      <c r="G15" s="142"/>
      <c r="H15" s="130">
        <f>H8*$M$15/100</f>
        <v>20.240926859999998</v>
      </c>
      <c r="I15" s="130">
        <f t="shared" ref="I15:L15" si="2">I8*$M$15/100</f>
        <v>3658.3211849800005</v>
      </c>
      <c r="J15" s="130">
        <f t="shared" si="2"/>
        <v>10357.537685880001</v>
      </c>
      <c r="K15" s="130">
        <f t="shared" si="2"/>
        <v>1280.03653932</v>
      </c>
      <c r="L15" s="131">
        <f t="shared" si="2"/>
        <v>15316.136337039999</v>
      </c>
      <c r="M15" s="136">
        <v>107.8</v>
      </c>
    </row>
    <row r="16" spans="1:13" ht="20.25" customHeight="1" x14ac:dyDescent="0.2">
      <c r="A16" s="3"/>
      <c r="B16" s="3"/>
      <c r="C16" s="3"/>
      <c r="E16" s="129" t="s">
        <v>115</v>
      </c>
      <c r="F16" s="142" t="s">
        <v>96</v>
      </c>
      <c r="G16" s="142"/>
      <c r="H16" s="130">
        <f>H9*$M$15/100*$M$16/100</f>
        <v>44.043199199999989</v>
      </c>
      <c r="I16" s="130">
        <f t="shared" ref="I16:L16" si="3">I9*$M$15/100*$M$16/100</f>
        <v>1703.3332696379998</v>
      </c>
      <c r="J16" s="130">
        <f t="shared" si="3"/>
        <v>3920.5612821375003</v>
      </c>
      <c r="K16" s="130">
        <f t="shared" si="3"/>
        <v>116.32966745399999</v>
      </c>
      <c r="L16" s="131">
        <f t="shared" si="3"/>
        <v>5784.2674184295001</v>
      </c>
      <c r="M16" s="136">
        <v>105.3</v>
      </c>
    </row>
    <row r="17" spans="1:13" ht="20.25" customHeight="1" x14ac:dyDescent="0.2">
      <c r="A17" s="3"/>
      <c r="B17" s="3"/>
      <c r="C17" s="3"/>
      <c r="E17" s="129" t="s">
        <v>116</v>
      </c>
      <c r="F17" s="142" t="s">
        <v>97</v>
      </c>
      <c r="G17" s="142"/>
      <c r="H17" s="130">
        <f>H10*$M$15/100*$M$16/100*$M$17/100</f>
        <v>16.591118544</v>
      </c>
      <c r="I17" s="130">
        <f t="shared" ref="I17:L17" si="4">I10*$M$15/100*$M$16/100*$M$17/100</f>
        <v>2173.523371918779</v>
      </c>
      <c r="J17" s="130">
        <f t="shared" si="4"/>
        <v>9146.093483518991</v>
      </c>
      <c r="K17" s="130">
        <f t="shared" si="4"/>
        <v>1556.0525663242561</v>
      </c>
      <c r="L17" s="131">
        <f t="shared" si="4"/>
        <v>12892.260540306028</v>
      </c>
      <c r="M17" s="136">
        <v>104.4</v>
      </c>
    </row>
    <row r="18" spans="1:13" ht="20.25" customHeight="1" x14ac:dyDescent="0.2">
      <c r="A18" s="11" t="s">
        <v>6</v>
      </c>
      <c r="B18" s="12" t="s">
        <v>7</v>
      </c>
      <c r="C18" s="13" t="s">
        <v>8</v>
      </c>
      <c r="E18" s="129" t="s">
        <v>117</v>
      </c>
      <c r="F18" s="142" t="s">
        <v>98</v>
      </c>
      <c r="G18" s="142"/>
      <c r="H18" s="130">
        <f>H11*$M$15/100*$M$16/100*$M$17/100*$M$18/100</f>
        <v>29.179060474281165</v>
      </c>
      <c r="I18" s="130">
        <f t="shared" ref="I18:L18" si="5">I11*$M$15/100*$M$16/100*$M$17/100*$M$18/100</f>
        <v>3341.6668936966489</v>
      </c>
      <c r="J18" s="130">
        <f t="shared" si="5"/>
        <v>12731.846460783225</v>
      </c>
      <c r="K18" s="130">
        <f t="shared" si="5"/>
        <v>1878.8033284571668</v>
      </c>
      <c r="L18" s="131">
        <f t="shared" si="5"/>
        <v>17981.495743411331</v>
      </c>
      <c r="M18" s="136">
        <v>104.4</v>
      </c>
    </row>
    <row r="19" spans="1:13" ht="20.25" customHeight="1" x14ac:dyDescent="0.2">
      <c r="A19" s="11">
        <v>1</v>
      </c>
      <c r="B19" s="12">
        <v>2</v>
      </c>
      <c r="C19" s="14">
        <v>3</v>
      </c>
      <c r="E19" s="129" t="s">
        <v>118</v>
      </c>
      <c r="F19" s="142" t="s">
        <v>99</v>
      </c>
      <c r="G19" s="142"/>
      <c r="H19" s="130">
        <f>H12*$M$15/100*$M$16/100*$M$17/100*$M$18/100*$M$19/100</f>
        <v>0</v>
      </c>
      <c r="I19" s="130">
        <f t="shared" ref="I19:L19" si="6">I12*$M$15/100*$M$16/100*$M$17/100*$M$18/100*$M$19/100</f>
        <v>713.24887926481199</v>
      </c>
      <c r="J19" s="130">
        <f t="shared" si="6"/>
        <v>2127.3893146967503</v>
      </c>
      <c r="K19" s="130">
        <f t="shared" si="6"/>
        <v>34.384022249439589</v>
      </c>
      <c r="L19" s="131">
        <f t="shared" si="6"/>
        <v>2875.0222162110026</v>
      </c>
      <c r="M19" s="136">
        <v>104.4</v>
      </c>
    </row>
    <row r="20" spans="1:13" ht="15" x14ac:dyDescent="0.2">
      <c r="A20" s="15">
        <v>1</v>
      </c>
      <c r="B20" s="16" t="s">
        <v>9</v>
      </c>
      <c r="C20" s="17">
        <v>46941.982199999999</v>
      </c>
      <c r="E20" s="137"/>
      <c r="F20" s="143" t="s">
        <v>100</v>
      </c>
      <c r="G20" s="143"/>
      <c r="H20" s="135">
        <f>SUM(H15:H19)</f>
        <v>110.05430507828115</v>
      </c>
      <c r="I20" s="135">
        <f t="shared" ref="I20:K20" si="7">SUM(I15:I19)</f>
        <v>11590.093599498241</v>
      </c>
      <c r="J20" s="135">
        <f t="shared" si="7"/>
        <v>38283.428227016469</v>
      </c>
      <c r="K20" s="135">
        <f t="shared" si="7"/>
        <v>4865.6061238048624</v>
      </c>
      <c r="L20" s="135">
        <f>SUM(L15:L19)</f>
        <v>54849.182255397856</v>
      </c>
      <c r="M20" s="138"/>
    </row>
    <row r="21" spans="1:13" ht="28.5" x14ac:dyDescent="0.2">
      <c r="A21" s="15">
        <v>1.1000000000000001</v>
      </c>
      <c r="B21" s="16" t="s">
        <v>10</v>
      </c>
      <c r="C21" s="19">
        <v>9981.3847500000011</v>
      </c>
      <c r="E21" s="127" t="s">
        <v>120</v>
      </c>
      <c r="F21" s="148" t="s">
        <v>104</v>
      </c>
      <c r="G21" s="159"/>
      <c r="H21" s="159"/>
      <c r="I21" s="159"/>
      <c r="J21" s="149"/>
      <c r="K21" s="131"/>
      <c r="L21" s="131"/>
      <c r="M21" s="138"/>
    </row>
    <row r="22" spans="1:13" ht="15" x14ac:dyDescent="0.2">
      <c r="A22" s="15">
        <v>1.2</v>
      </c>
      <c r="B22" s="16" t="s">
        <v>11</v>
      </c>
      <c r="C22" s="22">
        <v>32717.317510000004</v>
      </c>
      <c r="E22" s="129" t="s">
        <v>119</v>
      </c>
      <c r="F22" s="142" t="s">
        <v>95</v>
      </c>
      <c r="G22" s="142"/>
      <c r="H22" s="130">
        <f>H8*$M$22/100*1.2</f>
        <v>24.289112231999997</v>
      </c>
      <c r="I22" s="130">
        <f t="shared" ref="I22:K22" si="8">I8*$M$22/100*1.2</f>
        <v>4389.985421976</v>
      </c>
      <c r="J22" s="130">
        <f t="shared" si="8"/>
        <v>12429.045223056</v>
      </c>
      <c r="K22" s="130">
        <f t="shared" si="8"/>
        <v>1536.043847184</v>
      </c>
      <c r="L22" s="130">
        <f>SUM(H22:K22)</f>
        <v>18379.363604447997</v>
      </c>
      <c r="M22" s="136">
        <v>107.8</v>
      </c>
    </row>
    <row r="23" spans="1:13" ht="15" x14ac:dyDescent="0.2">
      <c r="A23" s="15">
        <v>1.3</v>
      </c>
      <c r="B23" s="16" t="s">
        <v>12</v>
      </c>
      <c r="C23" s="22">
        <v>4243.2799399999994</v>
      </c>
      <c r="E23" s="129" t="s">
        <v>121</v>
      </c>
      <c r="F23" s="142" t="s">
        <v>96</v>
      </c>
      <c r="G23" s="142"/>
      <c r="H23" s="130">
        <f>H9*$M$22/100*$M$23/100*1.2</f>
        <v>52.851839039999987</v>
      </c>
      <c r="I23" s="130">
        <f t="shared" ref="I23:K23" si="9">I9*$M$22/100*$M$23/100*1.2</f>
        <v>2043.9999235655996</v>
      </c>
      <c r="J23" s="130">
        <f t="shared" si="9"/>
        <v>4704.6735385649999</v>
      </c>
      <c r="K23" s="130">
        <f t="shared" si="9"/>
        <v>139.59560094479997</v>
      </c>
      <c r="L23" s="130">
        <f t="shared" ref="L23:L26" si="10">SUM(H23:K23)</f>
        <v>6941.1209021153991</v>
      </c>
      <c r="M23" s="136">
        <v>105.3</v>
      </c>
    </row>
    <row r="24" spans="1:13" ht="15" x14ac:dyDescent="0.2">
      <c r="A24" s="15">
        <v>2</v>
      </c>
      <c r="B24" s="16" t="s">
        <v>14</v>
      </c>
      <c r="C24" s="22">
        <v>56330.378640000003</v>
      </c>
      <c r="E24" s="129" t="s">
        <v>122</v>
      </c>
      <c r="F24" s="142" t="s">
        <v>97</v>
      </c>
      <c r="G24" s="142"/>
      <c r="H24" s="130">
        <f>H10*$M$22/100*$M$23/100*$M$24/100*1.2</f>
        <v>19.909342252799998</v>
      </c>
      <c r="I24" s="130">
        <f t="shared" ref="I24:K24" si="11">I10*$M$22/100*$M$23/100*$M$24/100*1.2</f>
        <v>2608.2280463025349</v>
      </c>
      <c r="J24" s="130">
        <f t="shared" si="11"/>
        <v>10975.312180222789</v>
      </c>
      <c r="K24" s="130">
        <f t="shared" si="11"/>
        <v>1867.2630795891073</v>
      </c>
      <c r="L24" s="130">
        <f t="shared" si="10"/>
        <v>15470.712648367231</v>
      </c>
      <c r="M24" s="136">
        <v>104.4</v>
      </c>
    </row>
    <row r="25" spans="1:13" ht="15" x14ac:dyDescent="0.2">
      <c r="A25" s="15">
        <v>2.1</v>
      </c>
      <c r="B25" s="16" t="s">
        <v>15</v>
      </c>
      <c r="C25" s="22">
        <v>9388.3964400000004</v>
      </c>
      <c r="E25" s="129" t="s">
        <v>123</v>
      </c>
      <c r="F25" s="142" t="s">
        <v>98</v>
      </c>
      <c r="G25" s="142"/>
      <c r="H25" s="130">
        <f>H11*$M$22/100*$M$23/100*$M$24/100*$M$25/100*1.2</f>
        <v>35.014872569137395</v>
      </c>
      <c r="I25" s="130">
        <f t="shared" ref="I25:K25" si="12">I11*$M$22/100*$M$23/100*$M$24/100*$M$25/100*1.2</f>
        <v>4010.0002724359783</v>
      </c>
      <c r="J25" s="130">
        <f t="shared" si="12"/>
        <v>15278.215752939868</v>
      </c>
      <c r="K25" s="130">
        <f t="shared" si="12"/>
        <v>2254.5639941486002</v>
      </c>
      <c r="L25" s="130">
        <f t="shared" si="10"/>
        <v>21577.794892093585</v>
      </c>
      <c r="M25" s="136">
        <v>104.4</v>
      </c>
    </row>
    <row r="26" spans="1:13" ht="24" x14ac:dyDescent="0.2">
      <c r="A26" s="15">
        <v>3</v>
      </c>
      <c r="B26" s="16" t="s">
        <v>16</v>
      </c>
      <c r="C26" s="23">
        <v>65819.018707224197</v>
      </c>
      <c r="D26" s="20"/>
      <c r="E26" s="129" t="s">
        <v>124</v>
      </c>
      <c r="F26" s="142" t="s">
        <v>99</v>
      </c>
      <c r="G26" s="142"/>
      <c r="H26" s="131">
        <f>H12*$M$22/100*$M$23/100*$M$24/100*$M$25/100*$M$26/100*1.2</f>
        <v>0</v>
      </c>
      <c r="I26" s="131">
        <f t="shared" ref="I26:K26" si="13">I12*$M$22/100*$M$23/100*$M$24/100*$M$25/100*$M$26/100*1.2</f>
        <v>855.89865511777441</v>
      </c>
      <c r="J26" s="131">
        <f t="shared" si="13"/>
        <v>2552.8671776361002</v>
      </c>
      <c r="K26" s="131">
        <f t="shared" si="13"/>
        <v>41.260826699327502</v>
      </c>
      <c r="L26" s="131">
        <f t="shared" si="10"/>
        <v>3450.0266594532022</v>
      </c>
      <c r="M26" s="136">
        <v>104.4</v>
      </c>
    </row>
    <row r="27" spans="1:13" ht="15" x14ac:dyDescent="0.2">
      <c r="A27" s="3"/>
      <c r="C27" s="3"/>
      <c r="E27" s="129" t="s">
        <v>125</v>
      </c>
      <c r="F27" s="143" t="s">
        <v>100</v>
      </c>
      <c r="G27" s="143"/>
      <c r="H27" s="135">
        <f>SUM(H22:H26)</f>
        <v>132.06516609393736</v>
      </c>
      <c r="I27" s="135">
        <f t="shared" ref="I27:K27" si="14">SUM(I22:I26)</f>
        <v>13908.112319397887</v>
      </c>
      <c r="J27" s="135">
        <f t="shared" si="14"/>
        <v>45940.113872419759</v>
      </c>
      <c r="K27" s="135">
        <f t="shared" si="14"/>
        <v>5838.7273485658343</v>
      </c>
      <c r="L27" s="135">
        <f>SUM(L22:L26)</f>
        <v>65819.018706477407</v>
      </c>
      <c r="M27" s="138"/>
    </row>
    <row r="28" spans="1:13" ht="25.5" customHeight="1" x14ac:dyDescent="0.2">
      <c r="A28" s="163" t="s">
        <v>17</v>
      </c>
      <c r="B28" s="163"/>
      <c r="C28" s="163"/>
      <c r="E28" s="139" t="s">
        <v>102</v>
      </c>
      <c r="F28" s="141" t="s">
        <v>105</v>
      </c>
      <c r="G28" s="141"/>
      <c r="H28" s="140">
        <f>H20</f>
        <v>110.05430507828115</v>
      </c>
      <c r="I28" s="140">
        <f t="shared" ref="I28" si="15">I20</f>
        <v>11590.093599498241</v>
      </c>
      <c r="J28" s="140">
        <f>J20</f>
        <v>38283.428227016469</v>
      </c>
      <c r="K28" s="140">
        <f>K20</f>
        <v>4865.6061238048624</v>
      </c>
      <c r="L28" s="140">
        <f>SUM(H28:K28)</f>
        <v>54849.182255397856</v>
      </c>
      <c r="M28" s="132" t="s">
        <v>91</v>
      </c>
    </row>
    <row r="29" spans="1:13" ht="21.75" customHeight="1" x14ac:dyDescent="0.2">
      <c r="E29" s="139" t="s">
        <v>103</v>
      </c>
      <c r="F29" s="141" t="s">
        <v>106</v>
      </c>
      <c r="G29" s="141"/>
      <c r="H29" s="140">
        <f>H27</f>
        <v>132.06516609393736</v>
      </c>
      <c r="I29" s="140">
        <f t="shared" ref="I29:K29" si="16">I27</f>
        <v>13908.112319397887</v>
      </c>
      <c r="J29" s="140">
        <f t="shared" si="16"/>
        <v>45940.113872419759</v>
      </c>
      <c r="K29" s="140">
        <f t="shared" si="16"/>
        <v>5838.7273485658343</v>
      </c>
      <c r="L29" s="140">
        <f>SUM(H29:K29)</f>
        <v>65819.018706477422</v>
      </c>
      <c r="M29" s="132" t="s">
        <v>91</v>
      </c>
    </row>
    <row r="31" spans="1:13" ht="15" customHeight="1" x14ac:dyDescent="0.2"/>
    <row r="32" spans="1:13" x14ac:dyDescent="0.2">
      <c r="C32" s="24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36">
    <mergeCell ref="F18:G18"/>
    <mergeCell ref="B12:C12"/>
    <mergeCell ref="B14:C14"/>
    <mergeCell ref="B15:C15"/>
    <mergeCell ref="A28:C28"/>
    <mergeCell ref="F19:G19"/>
    <mergeCell ref="F20:G20"/>
    <mergeCell ref="F21:J21"/>
    <mergeCell ref="F22:G22"/>
    <mergeCell ref="F23:G23"/>
    <mergeCell ref="F13:G13"/>
    <mergeCell ref="F14:J14"/>
    <mergeCell ref="F15:G15"/>
    <mergeCell ref="F16:G16"/>
    <mergeCell ref="F17:G17"/>
    <mergeCell ref="F8:G8"/>
    <mergeCell ref="F9:G9"/>
    <mergeCell ref="F10:G10"/>
    <mergeCell ref="F11:G11"/>
    <mergeCell ref="F12:G12"/>
    <mergeCell ref="E1:E2"/>
    <mergeCell ref="F1:G2"/>
    <mergeCell ref="H1:K1"/>
    <mergeCell ref="L1:L2"/>
    <mergeCell ref="F7:I7"/>
    <mergeCell ref="M1:M2"/>
    <mergeCell ref="F3:G3"/>
    <mergeCell ref="F4:G4"/>
    <mergeCell ref="F5:G5"/>
    <mergeCell ref="F6:G6"/>
    <mergeCell ref="F29:G29"/>
    <mergeCell ref="F24:G24"/>
    <mergeCell ref="F25:G25"/>
    <mergeCell ref="F26:G26"/>
    <mergeCell ref="F27:G27"/>
    <mergeCell ref="F28:G28"/>
  </mergeCells>
  <phoneticPr fontId="38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DBCDE-7BF3-4773-88DA-72C329CD79CB}">
  <sheetPr>
    <pageSetUpPr fitToPage="1"/>
  </sheetPr>
  <dimension ref="A1:W48"/>
  <sheetViews>
    <sheetView workbookViewId="0">
      <selection activeCell="D21" sqref="D21:D22"/>
    </sheetView>
  </sheetViews>
  <sheetFormatPr defaultColWidth="9.140625" defaultRowHeight="11.25" customHeight="1" x14ac:dyDescent="0.2"/>
  <cols>
    <col min="1" max="1" width="6.7109375" style="66" customWidth="1"/>
    <col min="2" max="2" width="20.140625" style="66" customWidth="1"/>
    <col min="3" max="3" width="32.7109375" style="101" customWidth="1"/>
    <col min="4" max="8" width="14" style="101" customWidth="1"/>
    <col min="9" max="9" width="9.140625" style="101"/>
    <col min="10" max="14" width="88.7109375" style="102" hidden="1" customWidth="1"/>
    <col min="15" max="20" width="108.85546875" style="102" hidden="1" customWidth="1"/>
    <col min="21" max="21" width="129.5703125" style="102" hidden="1" customWidth="1"/>
    <col min="22" max="23" width="52.85546875" style="102" hidden="1" customWidth="1"/>
    <col min="24" max="16384" width="9.140625" style="101"/>
  </cols>
  <sheetData>
    <row r="1" spans="1:20" s="25" customFormat="1" ht="15" x14ac:dyDescent="0.25">
      <c r="H1" s="60" t="s">
        <v>18</v>
      </c>
    </row>
    <row r="2" spans="1:20" s="25" customFormat="1" ht="15" x14ac:dyDescent="0.25">
      <c r="A2" s="61"/>
      <c r="B2" s="61"/>
      <c r="C2" s="62"/>
      <c r="D2" s="62"/>
      <c r="E2" s="62"/>
      <c r="F2" s="62"/>
      <c r="G2" s="62"/>
      <c r="H2" s="60"/>
    </row>
    <row r="3" spans="1:20" s="25" customFormat="1" ht="15" x14ac:dyDescent="0.25">
      <c r="A3" s="61"/>
      <c r="B3" s="61"/>
      <c r="C3" s="62"/>
      <c r="D3" s="62"/>
      <c r="E3" s="62"/>
      <c r="F3" s="62"/>
      <c r="G3" s="62"/>
      <c r="H3" s="60"/>
    </row>
    <row r="4" spans="1:20" s="25" customFormat="1" ht="15" x14ac:dyDescent="0.25">
      <c r="A4" s="61"/>
      <c r="B4" s="61" t="s">
        <v>0</v>
      </c>
      <c r="C4" s="207" t="s">
        <v>19</v>
      </c>
      <c r="D4" s="207"/>
      <c r="E4" s="207"/>
      <c r="F4" s="207"/>
      <c r="G4" s="207"/>
      <c r="H4" s="62"/>
      <c r="J4" s="63" t="s">
        <v>19</v>
      </c>
      <c r="K4" s="63" t="s">
        <v>20</v>
      </c>
      <c r="L4" s="63" t="s">
        <v>20</v>
      </c>
      <c r="M4" s="63" t="s">
        <v>20</v>
      </c>
      <c r="N4" s="63" t="s">
        <v>20</v>
      </c>
    </row>
    <row r="5" spans="1:20" s="25" customFormat="1" ht="10.5" customHeight="1" x14ac:dyDescent="0.25">
      <c r="A5" s="61"/>
      <c r="B5" s="61"/>
      <c r="C5" s="208" t="s">
        <v>21</v>
      </c>
      <c r="D5" s="208"/>
      <c r="E5" s="208"/>
      <c r="F5" s="208"/>
      <c r="G5" s="208"/>
      <c r="H5" s="62"/>
    </row>
    <row r="6" spans="1:20" s="25" customFormat="1" ht="17.25" customHeight="1" x14ac:dyDescent="0.25">
      <c r="A6" s="61"/>
      <c r="B6" s="62" t="s">
        <v>22</v>
      </c>
      <c r="C6" s="64"/>
      <c r="D6" s="64"/>
      <c r="E6" s="64"/>
      <c r="F6" s="64"/>
      <c r="G6" s="64"/>
      <c r="H6" s="62"/>
    </row>
    <row r="7" spans="1:20" s="25" customFormat="1" ht="17.25" customHeight="1" x14ac:dyDescent="0.25">
      <c r="A7" s="61"/>
      <c r="B7" s="61"/>
      <c r="C7" s="64"/>
      <c r="D7" s="64"/>
      <c r="E7" s="64"/>
      <c r="F7" s="64"/>
      <c r="G7" s="64"/>
      <c r="H7" s="62"/>
    </row>
    <row r="8" spans="1:20" s="25" customFormat="1" ht="17.25" customHeight="1" x14ac:dyDescent="0.25">
      <c r="A8" s="61"/>
      <c r="B8" s="65" t="s">
        <v>77</v>
      </c>
      <c r="C8" s="64"/>
      <c r="D8" s="64"/>
      <c r="E8" s="64"/>
      <c r="F8" s="64"/>
      <c r="G8" s="64"/>
      <c r="H8" s="62"/>
    </row>
    <row r="9" spans="1:20" s="25" customFormat="1" ht="17.25" customHeight="1" x14ac:dyDescent="0.25">
      <c r="A9" s="61"/>
      <c r="B9" s="66" t="s">
        <v>24</v>
      </c>
      <c r="D9" s="60"/>
      <c r="E9" s="64"/>
      <c r="F9" s="64"/>
      <c r="G9" s="64"/>
      <c r="H9" s="62"/>
    </row>
    <row r="10" spans="1:20" s="25" customFormat="1" ht="17.25" customHeight="1" x14ac:dyDescent="0.25">
      <c r="A10" s="61"/>
      <c r="B10" s="61"/>
      <c r="C10" s="209"/>
      <c r="D10" s="209"/>
      <c r="E10" s="209"/>
      <c r="F10" s="209"/>
      <c r="G10" s="209"/>
      <c r="H10" s="62"/>
    </row>
    <row r="11" spans="1:20" s="25" customFormat="1" ht="11.25" customHeight="1" x14ac:dyDescent="0.25">
      <c r="A11" s="67"/>
      <c r="B11" s="67"/>
      <c r="C11" s="208" t="s">
        <v>25</v>
      </c>
      <c r="D11" s="208"/>
      <c r="E11" s="208"/>
      <c r="F11" s="208"/>
      <c r="G11" s="208"/>
      <c r="H11" s="68"/>
    </row>
    <row r="12" spans="1:20" s="25" customFormat="1" ht="11.25" customHeight="1" x14ac:dyDescent="0.25">
      <c r="A12" s="67"/>
      <c r="B12" s="67"/>
      <c r="C12" s="64"/>
      <c r="D12" s="64"/>
      <c r="E12" s="64"/>
      <c r="F12" s="64"/>
      <c r="G12" s="64"/>
      <c r="H12" s="68"/>
    </row>
    <row r="13" spans="1:20" s="25" customFormat="1" ht="18" x14ac:dyDescent="0.25">
      <c r="A13" s="67"/>
      <c r="B13" s="210" t="s">
        <v>26</v>
      </c>
      <c r="C13" s="210"/>
      <c r="D13" s="210"/>
      <c r="E13" s="210"/>
      <c r="F13" s="210"/>
      <c r="G13" s="210"/>
      <c r="H13" s="68"/>
    </row>
    <row r="14" spans="1:20" s="25" customFormat="1" ht="11.25" customHeight="1" x14ac:dyDescent="0.25">
      <c r="A14" s="67"/>
      <c r="B14" s="67"/>
      <c r="C14" s="64"/>
      <c r="D14" s="64"/>
      <c r="E14" s="64"/>
      <c r="F14" s="64"/>
      <c r="G14" s="64"/>
      <c r="H14" s="68"/>
    </row>
    <row r="15" spans="1:20" s="25" customFormat="1" ht="68.25" customHeight="1" x14ac:dyDescent="0.25">
      <c r="A15" s="69"/>
      <c r="B15" s="184" t="s">
        <v>131</v>
      </c>
      <c r="C15" s="184"/>
      <c r="D15" s="184"/>
      <c r="E15" s="184"/>
      <c r="F15" s="184"/>
      <c r="G15" s="184"/>
      <c r="H15" s="63"/>
      <c r="O15" s="63" t="s">
        <v>27</v>
      </c>
      <c r="P15" s="63" t="s">
        <v>20</v>
      </c>
      <c r="Q15" s="63" t="s">
        <v>20</v>
      </c>
      <c r="R15" s="63" t="s">
        <v>20</v>
      </c>
      <c r="S15" s="63" t="s">
        <v>20</v>
      </c>
      <c r="T15" s="63" t="s">
        <v>20</v>
      </c>
    </row>
    <row r="16" spans="1:20" s="25" customFormat="1" ht="13.5" customHeight="1" x14ac:dyDescent="0.25">
      <c r="A16" s="70"/>
      <c r="B16" s="201" t="s">
        <v>5</v>
      </c>
      <c r="C16" s="201"/>
      <c r="D16" s="201"/>
      <c r="E16" s="201"/>
      <c r="F16" s="201"/>
      <c r="G16" s="201"/>
      <c r="H16" s="71"/>
    </row>
    <row r="17" spans="1:23" s="25" customFormat="1" ht="9.75" customHeight="1" x14ac:dyDescent="0.25">
      <c r="A17" s="61"/>
      <c r="B17" s="61"/>
      <c r="C17" s="62"/>
      <c r="D17" s="72"/>
      <c r="E17" s="72"/>
      <c r="F17" s="72"/>
      <c r="G17" s="73"/>
      <c r="H17" s="73"/>
    </row>
    <row r="18" spans="1:23" s="25" customFormat="1" ht="15" x14ac:dyDescent="0.25">
      <c r="A18" s="74"/>
      <c r="B18" s="202" t="s">
        <v>28</v>
      </c>
      <c r="C18" s="202"/>
      <c r="D18" s="202"/>
      <c r="E18" s="202"/>
      <c r="F18" s="202"/>
      <c r="G18" s="202"/>
      <c r="H18" s="64"/>
    </row>
    <row r="19" spans="1:23" s="25" customFormat="1" ht="9.75" customHeight="1" x14ac:dyDescent="0.25">
      <c r="A19" s="61"/>
      <c r="B19" s="61"/>
      <c r="C19" s="62"/>
      <c r="D19" s="64"/>
      <c r="E19" s="64"/>
      <c r="F19" s="64"/>
      <c r="G19" s="64"/>
      <c r="H19" s="64"/>
    </row>
    <row r="20" spans="1:23" s="25" customFormat="1" ht="16.5" customHeight="1" x14ac:dyDescent="0.25">
      <c r="A20" s="203" t="s">
        <v>6</v>
      </c>
      <c r="B20" s="203" t="s">
        <v>29</v>
      </c>
      <c r="C20" s="197" t="s">
        <v>30</v>
      </c>
      <c r="D20" s="196" t="s">
        <v>31</v>
      </c>
      <c r="E20" s="196"/>
      <c r="F20" s="196"/>
      <c r="G20" s="196"/>
      <c r="H20" s="196" t="s">
        <v>32</v>
      </c>
    </row>
    <row r="21" spans="1:23" s="25" customFormat="1" ht="50.25" customHeight="1" x14ac:dyDescent="0.25">
      <c r="A21" s="204"/>
      <c r="B21" s="204"/>
      <c r="C21" s="206"/>
      <c r="D21" s="197" t="s">
        <v>33</v>
      </c>
      <c r="E21" s="197" t="s">
        <v>34</v>
      </c>
      <c r="F21" s="197" t="s">
        <v>35</v>
      </c>
      <c r="G21" s="199" t="s">
        <v>36</v>
      </c>
      <c r="H21" s="196"/>
    </row>
    <row r="22" spans="1:23" s="25" customFormat="1" ht="3.75" customHeight="1" x14ac:dyDescent="0.25">
      <c r="A22" s="205"/>
      <c r="B22" s="205"/>
      <c r="C22" s="198"/>
      <c r="D22" s="198"/>
      <c r="E22" s="198"/>
      <c r="F22" s="198"/>
      <c r="G22" s="200"/>
      <c r="H22" s="196"/>
    </row>
    <row r="23" spans="1:23" s="25" customFormat="1" ht="15" x14ac:dyDescent="0.25">
      <c r="A23" s="75">
        <v>1</v>
      </c>
      <c r="B23" s="75">
        <v>2</v>
      </c>
      <c r="C23" s="76">
        <v>3</v>
      </c>
      <c r="D23" s="76">
        <v>4</v>
      </c>
      <c r="E23" s="76">
        <v>5</v>
      </c>
      <c r="F23" s="76">
        <v>6</v>
      </c>
      <c r="G23" s="76">
        <v>7</v>
      </c>
      <c r="H23" s="76">
        <v>8</v>
      </c>
    </row>
    <row r="24" spans="1:23" s="25" customFormat="1" ht="15" x14ac:dyDescent="0.25">
      <c r="A24" s="191" t="s">
        <v>37</v>
      </c>
      <c r="B24" s="192"/>
      <c r="C24" s="192"/>
      <c r="D24" s="192"/>
      <c r="E24" s="192"/>
      <c r="F24" s="192"/>
      <c r="G24" s="192"/>
      <c r="H24" s="193"/>
      <c r="U24" s="77" t="s">
        <v>37</v>
      </c>
    </row>
    <row r="25" spans="1:23" s="25" customFormat="1" ht="15" x14ac:dyDescent="0.25">
      <c r="A25" s="75" t="s">
        <v>38</v>
      </c>
      <c r="B25" s="78" t="s">
        <v>39</v>
      </c>
      <c r="C25" s="79" t="s">
        <v>40</v>
      </c>
      <c r="D25" s="90">
        <v>552.19500000000005</v>
      </c>
      <c r="E25" s="81"/>
      <c r="F25" s="80">
        <v>1647.018</v>
      </c>
      <c r="G25" s="81"/>
      <c r="H25" s="80">
        <v>2199.2130000000002</v>
      </c>
      <c r="U25" s="77"/>
    </row>
    <row r="26" spans="1:23" s="25" customFormat="1" ht="23.25" x14ac:dyDescent="0.25">
      <c r="A26" s="83"/>
      <c r="B26" s="194" t="s">
        <v>43</v>
      </c>
      <c r="C26" s="195"/>
      <c r="D26" s="120">
        <v>552.19500000000005</v>
      </c>
      <c r="E26" s="85"/>
      <c r="F26" s="121">
        <v>1647.018</v>
      </c>
      <c r="G26" s="87"/>
      <c r="H26" s="121">
        <v>2199.2130000000002</v>
      </c>
      <c r="U26" s="77"/>
      <c r="V26" s="88" t="s">
        <v>43</v>
      </c>
    </row>
    <row r="27" spans="1:23" s="25" customFormat="1" ht="15" x14ac:dyDescent="0.25">
      <c r="A27" s="191" t="s">
        <v>44</v>
      </c>
      <c r="B27" s="192"/>
      <c r="C27" s="192"/>
      <c r="D27" s="192"/>
      <c r="E27" s="192"/>
      <c r="F27" s="192"/>
      <c r="G27" s="192"/>
      <c r="H27" s="193"/>
      <c r="U27" s="77" t="s">
        <v>44</v>
      </c>
      <c r="V27" s="88"/>
    </row>
    <row r="28" spans="1:23" s="25" customFormat="1" ht="15" x14ac:dyDescent="0.25">
      <c r="A28" s="83"/>
      <c r="B28" s="189" t="s">
        <v>45</v>
      </c>
      <c r="C28" s="190"/>
      <c r="D28" s="120">
        <v>552.19500000000005</v>
      </c>
      <c r="E28" s="85"/>
      <c r="F28" s="121">
        <v>1647.018</v>
      </c>
      <c r="G28" s="87"/>
      <c r="H28" s="121">
        <v>2199.2130000000002</v>
      </c>
      <c r="U28" s="77"/>
      <c r="V28" s="88"/>
      <c r="W28" s="89" t="s">
        <v>45</v>
      </c>
    </row>
    <row r="29" spans="1:23" s="25" customFormat="1" ht="15" x14ac:dyDescent="0.25">
      <c r="A29" s="191" t="s">
        <v>46</v>
      </c>
      <c r="B29" s="192"/>
      <c r="C29" s="192"/>
      <c r="D29" s="192"/>
      <c r="E29" s="192"/>
      <c r="F29" s="192"/>
      <c r="G29" s="192"/>
      <c r="H29" s="193"/>
      <c r="U29" s="77" t="s">
        <v>46</v>
      </c>
      <c r="V29" s="88"/>
      <c r="W29" s="89"/>
    </row>
    <row r="30" spans="1:23" s="25" customFormat="1" ht="15" x14ac:dyDescent="0.25">
      <c r="A30" s="83"/>
      <c r="B30" s="189" t="s">
        <v>47</v>
      </c>
      <c r="C30" s="190"/>
      <c r="D30" s="120">
        <v>552.19500000000005</v>
      </c>
      <c r="E30" s="85"/>
      <c r="F30" s="121">
        <v>1647.018</v>
      </c>
      <c r="G30" s="87"/>
      <c r="H30" s="121">
        <v>2199.2130000000002</v>
      </c>
      <c r="U30" s="77"/>
      <c r="V30" s="88"/>
      <c r="W30" s="89" t="s">
        <v>47</v>
      </c>
    </row>
    <row r="31" spans="1:23" s="25" customFormat="1" ht="15" x14ac:dyDescent="0.25">
      <c r="A31" s="191" t="s">
        <v>48</v>
      </c>
      <c r="B31" s="192"/>
      <c r="C31" s="192"/>
      <c r="D31" s="192"/>
      <c r="E31" s="192"/>
      <c r="F31" s="192"/>
      <c r="G31" s="192"/>
      <c r="H31" s="193"/>
      <c r="U31" s="77" t="s">
        <v>48</v>
      </c>
      <c r="V31" s="88"/>
      <c r="W31" s="89"/>
    </row>
    <row r="32" spans="1:23" s="25" customFormat="1" ht="15" x14ac:dyDescent="0.25">
      <c r="A32" s="75" t="s">
        <v>49</v>
      </c>
      <c r="B32" s="78"/>
      <c r="C32" s="79" t="s">
        <v>78</v>
      </c>
      <c r="D32" s="81"/>
      <c r="E32" s="81"/>
      <c r="F32" s="81"/>
      <c r="G32" s="122">
        <v>26.62</v>
      </c>
      <c r="H32" s="122">
        <v>26.62</v>
      </c>
      <c r="U32" s="77"/>
      <c r="V32" s="88"/>
      <c r="W32" s="89"/>
    </row>
    <row r="33" spans="1:23" s="25" customFormat="1" ht="15" x14ac:dyDescent="0.25">
      <c r="A33" s="83"/>
      <c r="B33" s="194" t="s">
        <v>51</v>
      </c>
      <c r="C33" s="195"/>
      <c r="D33" s="85"/>
      <c r="E33" s="85"/>
      <c r="F33" s="87"/>
      <c r="G33" s="123">
        <v>26.62</v>
      </c>
      <c r="H33" s="123">
        <v>26.62</v>
      </c>
      <c r="U33" s="77"/>
      <c r="V33" s="88" t="s">
        <v>51</v>
      </c>
      <c r="W33" s="89"/>
    </row>
    <row r="34" spans="1:23" s="25" customFormat="1" ht="15" x14ac:dyDescent="0.25">
      <c r="A34" s="83"/>
      <c r="B34" s="189" t="s">
        <v>52</v>
      </c>
      <c r="C34" s="190"/>
      <c r="D34" s="120">
        <v>552.19500000000005</v>
      </c>
      <c r="E34" s="85"/>
      <c r="F34" s="121">
        <v>1647.018</v>
      </c>
      <c r="G34" s="123">
        <v>26.62</v>
      </c>
      <c r="H34" s="121">
        <v>2225.8330000000001</v>
      </c>
      <c r="U34" s="77"/>
      <c r="V34" s="88"/>
      <c r="W34" s="89" t="s">
        <v>52</v>
      </c>
    </row>
    <row r="35" spans="1:23" s="25" customFormat="1" ht="48.75" x14ac:dyDescent="0.25">
      <c r="A35" s="191" t="s">
        <v>53</v>
      </c>
      <c r="B35" s="192"/>
      <c r="C35" s="192"/>
      <c r="D35" s="192"/>
      <c r="E35" s="192"/>
      <c r="F35" s="192"/>
      <c r="G35" s="192"/>
      <c r="H35" s="193"/>
      <c r="U35" s="77" t="s">
        <v>53</v>
      </c>
      <c r="V35" s="88"/>
      <c r="W35" s="89"/>
    </row>
    <row r="36" spans="1:23" s="25" customFormat="1" ht="15" x14ac:dyDescent="0.25">
      <c r="A36" s="75" t="s">
        <v>54</v>
      </c>
      <c r="B36" s="78"/>
      <c r="C36" s="79" t="s">
        <v>55</v>
      </c>
      <c r="D36" s="81"/>
      <c r="E36" s="81"/>
      <c r="F36" s="81"/>
      <c r="G36" s="81"/>
      <c r="H36" s="81"/>
      <c r="U36" s="77"/>
      <c r="V36" s="88"/>
      <c r="W36" s="89"/>
    </row>
    <row r="37" spans="1:23" s="25" customFormat="1" ht="124.5" x14ac:dyDescent="0.25">
      <c r="A37" s="83"/>
      <c r="B37" s="194" t="s">
        <v>57</v>
      </c>
      <c r="C37" s="195"/>
      <c r="D37" s="85"/>
      <c r="E37" s="85"/>
      <c r="F37" s="87"/>
      <c r="G37" s="87"/>
      <c r="H37" s="87"/>
      <c r="U37" s="77"/>
      <c r="V37" s="88" t="s">
        <v>57</v>
      </c>
      <c r="W37" s="89"/>
    </row>
    <row r="38" spans="1:23" s="25" customFormat="1" ht="15" x14ac:dyDescent="0.25">
      <c r="A38" s="83"/>
      <c r="B38" s="189" t="s">
        <v>58</v>
      </c>
      <c r="C38" s="190"/>
      <c r="D38" s="120">
        <v>552.19500000000005</v>
      </c>
      <c r="E38" s="85"/>
      <c r="F38" s="121">
        <v>1647.018</v>
      </c>
      <c r="G38" s="123">
        <v>26.62</v>
      </c>
      <c r="H38" s="121">
        <v>2225.8330000000001</v>
      </c>
      <c r="U38" s="77"/>
      <c r="V38" s="88"/>
      <c r="W38" s="89" t="s">
        <v>58</v>
      </c>
    </row>
    <row r="39" spans="1:23" s="25" customFormat="1" ht="15" x14ac:dyDescent="0.25">
      <c r="A39" s="191" t="s">
        <v>59</v>
      </c>
      <c r="B39" s="192"/>
      <c r="C39" s="192"/>
      <c r="D39" s="192"/>
      <c r="E39" s="192"/>
      <c r="F39" s="192"/>
      <c r="G39" s="192"/>
      <c r="H39" s="193"/>
      <c r="U39" s="77" t="s">
        <v>59</v>
      </c>
      <c r="V39" s="88"/>
      <c r="W39" s="89"/>
    </row>
    <row r="40" spans="1:23" s="25" customFormat="1" ht="15" x14ac:dyDescent="0.25">
      <c r="A40" s="83"/>
      <c r="B40" s="189" t="s">
        <v>60</v>
      </c>
      <c r="C40" s="190"/>
      <c r="D40" s="120">
        <v>552.19500000000005</v>
      </c>
      <c r="E40" s="85"/>
      <c r="F40" s="121">
        <v>1647.018</v>
      </c>
      <c r="G40" s="123">
        <v>26.62</v>
      </c>
      <c r="H40" s="121">
        <v>2225.8330000000001</v>
      </c>
      <c r="U40" s="77"/>
      <c r="V40" s="88"/>
      <c r="W40" s="89" t="s">
        <v>60</v>
      </c>
    </row>
    <row r="41" spans="1:23" s="25" customFormat="1" ht="15" x14ac:dyDescent="0.25">
      <c r="A41" s="191" t="s">
        <v>61</v>
      </c>
      <c r="B41" s="192"/>
      <c r="C41" s="192"/>
      <c r="D41" s="192"/>
      <c r="E41" s="192"/>
      <c r="F41" s="192"/>
      <c r="G41" s="192"/>
      <c r="H41" s="193"/>
      <c r="U41" s="77" t="s">
        <v>61</v>
      </c>
      <c r="V41" s="88"/>
      <c r="W41" s="89"/>
    </row>
    <row r="42" spans="1:23" s="25" customFormat="1" ht="15" x14ac:dyDescent="0.25">
      <c r="A42" s="75" t="s">
        <v>38</v>
      </c>
      <c r="B42" s="78" t="s">
        <v>62</v>
      </c>
      <c r="C42" s="79" t="s">
        <v>63</v>
      </c>
      <c r="D42" s="90">
        <v>110.43899999999999</v>
      </c>
      <c r="E42" s="81"/>
      <c r="F42" s="94">
        <v>329.40359999999998</v>
      </c>
      <c r="G42" s="90">
        <v>5.3239999999999998</v>
      </c>
      <c r="H42" s="94">
        <v>445.16660000000002</v>
      </c>
      <c r="U42" s="77"/>
      <c r="V42" s="88"/>
      <c r="W42" s="89"/>
    </row>
    <row r="43" spans="1:23" s="25" customFormat="1" ht="15" x14ac:dyDescent="0.25">
      <c r="A43" s="75"/>
      <c r="B43" s="78"/>
      <c r="C43" s="79"/>
      <c r="D43" s="81" t="s">
        <v>64</v>
      </c>
      <c r="E43" s="81" t="s">
        <v>65</v>
      </c>
      <c r="F43" s="81" t="s">
        <v>66</v>
      </c>
      <c r="G43" s="81" t="s">
        <v>67</v>
      </c>
      <c r="H43" s="81"/>
      <c r="U43" s="77"/>
      <c r="V43" s="88"/>
      <c r="W43" s="89"/>
    </row>
    <row r="44" spans="1:23" s="25" customFormat="1" ht="15" x14ac:dyDescent="0.25">
      <c r="A44" s="83"/>
      <c r="B44" s="194" t="s">
        <v>68</v>
      </c>
      <c r="C44" s="195"/>
      <c r="D44" s="120">
        <v>110.43899999999999</v>
      </c>
      <c r="E44" s="85"/>
      <c r="F44" s="98">
        <v>329.40359999999998</v>
      </c>
      <c r="G44" s="91">
        <v>5.3239999999999998</v>
      </c>
      <c r="H44" s="98">
        <v>445.16660000000002</v>
      </c>
      <c r="U44" s="77"/>
      <c r="V44" s="88" t="s">
        <v>68</v>
      </c>
      <c r="W44" s="89"/>
    </row>
    <row r="45" spans="1:23" s="25" customFormat="1" ht="15" x14ac:dyDescent="0.25">
      <c r="A45" s="83"/>
      <c r="B45" s="189" t="s">
        <v>69</v>
      </c>
      <c r="C45" s="190"/>
      <c r="D45" s="120">
        <v>662.63400000000001</v>
      </c>
      <c r="E45" s="85"/>
      <c r="F45" s="100">
        <v>1976.4215999999999</v>
      </c>
      <c r="G45" s="91">
        <v>31.943999999999999</v>
      </c>
      <c r="H45" s="100">
        <v>2670.9996000000001</v>
      </c>
      <c r="U45" s="77"/>
      <c r="V45" s="88"/>
      <c r="W45" s="89" t="s">
        <v>69</v>
      </c>
    </row>
    <row r="48" spans="1:23" s="25" customFormat="1" ht="15" x14ac:dyDescent="0.25">
      <c r="C48" s="124"/>
    </row>
  </sheetData>
  <mergeCells count="34">
    <mergeCell ref="B15:G15"/>
    <mergeCell ref="C4:G4"/>
    <mergeCell ref="C5:G5"/>
    <mergeCell ref="C10:G10"/>
    <mergeCell ref="C11:G11"/>
    <mergeCell ref="B13:G13"/>
    <mergeCell ref="B16:G16"/>
    <mergeCell ref="B18:G18"/>
    <mergeCell ref="A20:A22"/>
    <mergeCell ref="B20:B22"/>
    <mergeCell ref="C20:C22"/>
    <mergeCell ref="D20:G20"/>
    <mergeCell ref="A31:H31"/>
    <mergeCell ref="H20:H22"/>
    <mergeCell ref="D21:D22"/>
    <mergeCell ref="E21:E22"/>
    <mergeCell ref="F21:F22"/>
    <mergeCell ref="G21:G22"/>
    <mergeCell ref="A24:H24"/>
    <mergeCell ref="B26:C26"/>
    <mergeCell ref="A27:H27"/>
    <mergeCell ref="B28:C28"/>
    <mergeCell ref="A29:H29"/>
    <mergeCell ref="B30:C30"/>
    <mergeCell ref="B40:C40"/>
    <mergeCell ref="A41:H41"/>
    <mergeCell ref="B44:C44"/>
    <mergeCell ref="B45:C45"/>
    <mergeCell ref="B33:C33"/>
    <mergeCell ref="B34:C34"/>
    <mergeCell ref="A35:H35"/>
    <mergeCell ref="B37:C37"/>
    <mergeCell ref="B38:C38"/>
    <mergeCell ref="A39:H39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382079-8549-4593-9CD4-CC774BB893D8}">
  <dimension ref="A1:F54"/>
  <sheetViews>
    <sheetView zoomScale="82" zoomScaleNormal="82" workbookViewId="0">
      <selection activeCell="C22" sqref="C22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14.28515625" style="2" hidden="1" customWidth="1"/>
    <col min="5" max="5" width="10.85546875" style="2" hidden="1" customWidth="1"/>
    <col min="6" max="6" width="0" style="2" hidden="1" customWidth="1"/>
    <col min="7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4" t="s">
        <v>1</v>
      </c>
    </row>
    <row r="3" spans="1:3" ht="15" x14ac:dyDescent="0.2">
      <c r="A3" s="5"/>
      <c r="B3" s="5"/>
      <c r="C3" s="5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6" t="s">
        <v>130</v>
      </c>
      <c r="C6" s="7">
        <f>C26</f>
        <v>3450.0266594532018</v>
      </c>
    </row>
    <row r="7" spans="1:3" ht="15" x14ac:dyDescent="0.2">
      <c r="A7" s="3"/>
      <c r="B7" s="3"/>
      <c r="C7" s="3"/>
    </row>
    <row r="8" spans="1:3" ht="15" x14ac:dyDescent="0.2">
      <c r="A8" s="5"/>
      <c r="B8" s="5"/>
      <c r="C8" s="5"/>
    </row>
    <row r="9" spans="1:3" ht="15" x14ac:dyDescent="0.2">
      <c r="A9" s="3"/>
      <c r="B9" s="3"/>
      <c r="C9" s="3"/>
    </row>
    <row r="10" spans="1:3" ht="15" x14ac:dyDescent="0.2">
      <c r="A10" s="3"/>
      <c r="B10" s="8" t="s">
        <v>3</v>
      </c>
      <c r="C10" s="3"/>
    </row>
    <row r="11" spans="1:3" ht="15" x14ac:dyDescent="0.2">
      <c r="A11" s="3"/>
      <c r="B11" s="3"/>
      <c r="C11" s="3"/>
    </row>
    <row r="12" spans="1:3" ht="15.75" x14ac:dyDescent="0.2">
      <c r="A12" s="9"/>
      <c r="B12" s="160" t="s">
        <v>4</v>
      </c>
      <c r="C12" s="160"/>
    </row>
    <row r="13" spans="1:3" ht="15" x14ac:dyDescent="0.2">
      <c r="A13" s="3"/>
      <c r="B13" s="3"/>
      <c r="C13" s="3"/>
    </row>
    <row r="14" spans="1:3" ht="132" customHeight="1" x14ac:dyDescent="0.2">
      <c r="A14" s="3"/>
      <c r="B14" s="161" t="s">
        <v>131</v>
      </c>
      <c r="C14" s="161"/>
    </row>
    <row r="15" spans="1:3" ht="15" x14ac:dyDescent="0.2">
      <c r="A15" s="5"/>
      <c r="B15" s="162" t="s">
        <v>5</v>
      </c>
      <c r="C15" s="162"/>
    </row>
    <row r="16" spans="1:3" ht="15" x14ac:dyDescent="0.2">
      <c r="A16" s="3"/>
      <c r="B16" s="3"/>
      <c r="C16" s="3"/>
    </row>
    <row r="17" spans="1:6" ht="15.75" x14ac:dyDescent="0.2">
      <c r="A17" s="3"/>
      <c r="B17" s="3"/>
      <c r="C17" s="3"/>
      <c r="D17" s="10"/>
    </row>
    <row r="18" spans="1:6" ht="28.5" x14ac:dyDescent="0.2">
      <c r="A18" s="11" t="s">
        <v>6</v>
      </c>
      <c r="B18" s="12" t="s">
        <v>7</v>
      </c>
      <c r="C18" s="13" t="s">
        <v>8</v>
      </c>
      <c r="D18" s="10">
        <f>1.078*1.053*1.044*1.044*1.044</f>
        <v>1.2916612415266562</v>
      </c>
    </row>
    <row r="19" spans="1:6" ht="15.75" x14ac:dyDescent="0.2">
      <c r="A19" s="11">
        <v>1</v>
      </c>
      <c r="B19" s="12">
        <v>2</v>
      </c>
      <c r="C19" s="14">
        <v>3</v>
      </c>
      <c r="D19" s="10"/>
    </row>
    <row r="20" spans="1:6" x14ac:dyDescent="0.2">
      <c r="A20" s="15">
        <v>1</v>
      </c>
      <c r="B20" s="16" t="s">
        <v>9</v>
      </c>
      <c r="C20" s="17">
        <v>2225.8330000000001</v>
      </c>
      <c r="D20" s="18">
        <f>C20*D18/1000</f>
        <v>2.8750222162110015</v>
      </c>
    </row>
    <row r="21" spans="1:6" x14ac:dyDescent="0.2">
      <c r="A21" s="15">
        <v>1.1000000000000001</v>
      </c>
      <c r="B21" s="16" t="s">
        <v>10</v>
      </c>
      <c r="C21" s="19">
        <v>552.19500000000005</v>
      </c>
      <c r="D21" s="20">
        <f>C21*D18/1000</f>
        <v>0.71324887926481195</v>
      </c>
    </row>
    <row r="22" spans="1:6" x14ac:dyDescent="0.2">
      <c r="A22" s="15">
        <v>1.2</v>
      </c>
      <c r="B22" s="16" t="s">
        <v>11</v>
      </c>
      <c r="C22" s="22">
        <v>1647.018</v>
      </c>
      <c r="D22" s="20">
        <f>C22*D18/1000</f>
        <v>2.1273893146967504</v>
      </c>
    </row>
    <row r="23" spans="1:6" x14ac:dyDescent="0.2">
      <c r="A23" s="15">
        <v>1.3</v>
      </c>
      <c r="B23" s="16" t="s">
        <v>12</v>
      </c>
      <c r="C23" s="22">
        <v>26.62</v>
      </c>
      <c r="D23" s="20">
        <f>(C23*D18/1000)-E23</f>
        <v>-0.53434285694265427</v>
      </c>
      <c r="E23" s="2">
        <v>0.56872687919209386</v>
      </c>
      <c r="F23" s="2" t="s">
        <v>13</v>
      </c>
    </row>
    <row r="24" spans="1:6" x14ac:dyDescent="0.2">
      <c r="A24" s="15">
        <v>2</v>
      </c>
      <c r="B24" s="16" t="s">
        <v>14</v>
      </c>
      <c r="C24" s="22">
        <v>2670.9996000000001</v>
      </c>
    </row>
    <row r="25" spans="1:6" x14ac:dyDescent="0.2">
      <c r="A25" s="15">
        <v>2.1</v>
      </c>
      <c r="B25" s="16" t="s">
        <v>15</v>
      </c>
      <c r="C25" s="22">
        <v>445.16660000000002</v>
      </c>
    </row>
    <row r="26" spans="1:6" ht="24" x14ac:dyDescent="0.2">
      <c r="A26" s="15">
        <v>3</v>
      </c>
      <c r="B26" s="16" t="s">
        <v>16</v>
      </c>
      <c r="C26" s="23">
        <v>3450.0266594532018</v>
      </c>
    </row>
    <row r="27" spans="1:6" ht="15" x14ac:dyDescent="0.2">
      <c r="A27" s="3"/>
      <c r="C27" s="3"/>
    </row>
    <row r="28" spans="1:6" ht="25.5" customHeight="1" x14ac:dyDescent="0.2">
      <c r="A28" s="163" t="s">
        <v>17</v>
      </c>
      <c r="B28" s="163"/>
      <c r="C28" s="163"/>
    </row>
    <row r="31" spans="1:6" ht="15" customHeight="1" x14ac:dyDescent="0.2"/>
    <row r="32" spans="1:6" x14ac:dyDescent="0.2">
      <c r="C32" s="24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A2187A-3323-4676-9E7C-A7BC8B5CD593}">
  <sheetPr>
    <pageSetUpPr fitToPage="1"/>
  </sheetPr>
  <dimension ref="A1:W50"/>
  <sheetViews>
    <sheetView topLeftCell="A13" workbookViewId="0">
      <selection activeCell="B15" sqref="B15:G15"/>
    </sheetView>
  </sheetViews>
  <sheetFormatPr defaultColWidth="9.140625" defaultRowHeight="11.25" customHeight="1" x14ac:dyDescent="0.2"/>
  <cols>
    <col min="1" max="1" width="6.7109375" style="32" customWidth="1"/>
    <col min="2" max="2" width="20.140625" style="32" customWidth="1"/>
    <col min="3" max="3" width="32.7109375" style="58" customWidth="1"/>
    <col min="4" max="8" width="14" style="58" customWidth="1"/>
    <col min="9" max="9" width="9.140625" style="58"/>
    <col min="10" max="14" width="88.7109375" style="59" hidden="1" customWidth="1"/>
    <col min="15" max="20" width="108.85546875" style="59" hidden="1" customWidth="1"/>
    <col min="21" max="21" width="129.5703125" style="59" hidden="1" customWidth="1"/>
    <col min="22" max="23" width="52.85546875" style="59" hidden="1" customWidth="1"/>
    <col min="24" max="16384" width="9.140625" style="58"/>
  </cols>
  <sheetData>
    <row r="1" spans="1:20" s="25" customFormat="1" ht="15" x14ac:dyDescent="0.25">
      <c r="H1" s="26" t="s">
        <v>18</v>
      </c>
    </row>
    <row r="2" spans="1:20" s="25" customFormat="1" ht="15" x14ac:dyDescent="0.25">
      <c r="A2" s="27"/>
      <c r="B2" s="27"/>
      <c r="C2" s="28"/>
      <c r="D2" s="28"/>
      <c r="E2" s="28"/>
      <c r="F2" s="28"/>
      <c r="G2" s="28"/>
      <c r="H2" s="26"/>
    </row>
    <row r="3" spans="1:20" s="25" customFormat="1" ht="15" x14ac:dyDescent="0.25">
      <c r="A3" s="27"/>
      <c r="B3" s="27"/>
      <c r="C3" s="28"/>
      <c r="D3" s="28"/>
      <c r="E3" s="28"/>
      <c r="F3" s="28"/>
      <c r="G3" s="28"/>
      <c r="H3" s="26"/>
    </row>
    <row r="4" spans="1:20" s="25" customFormat="1" ht="15" x14ac:dyDescent="0.25">
      <c r="A4" s="27"/>
      <c r="B4" s="27" t="s">
        <v>0</v>
      </c>
      <c r="C4" s="185" t="s">
        <v>19</v>
      </c>
      <c r="D4" s="185"/>
      <c r="E4" s="185"/>
      <c r="F4" s="185"/>
      <c r="G4" s="185"/>
      <c r="H4" s="28"/>
      <c r="J4" s="29" t="s">
        <v>19</v>
      </c>
      <c r="K4" s="29" t="s">
        <v>20</v>
      </c>
      <c r="L4" s="29" t="s">
        <v>20</v>
      </c>
      <c r="M4" s="29" t="s">
        <v>20</v>
      </c>
      <c r="N4" s="29" t="s">
        <v>20</v>
      </c>
    </row>
    <row r="5" spans="1:20" s="25" customFormat="1" ht="10.5" customHeight="1" x14ac:dyDescent="0.25">
      <c r="A5" s="27"/>
      <c r="B5" s="27"/>
      <c r="C5" s="186" t="s">
        <v>21</v>
      </c>
      <c r="D5" s="186"/>
      <c r="E5" s="186"/>
      <c r="F5" s="186"/>
      <c r="G5" s="186"/>
      <c r="H5" s="28"/>
    </row>
    <row r="6" spans="1:20" s="25" customFormat="1" ht="17.25" customHeight="1" x14ac:dyDescent="0.25">
      <c r="A6" s="27"/>
      <c r="B6" s="28" t="s">
        <v>22</v>
      </c>
      <c r="C6" s="30"/>
      <c r="D6" s="30"/>
      <c r="E6" s="30"/>
      <c r="F6" s="30"/>
      <c r="G6" s="30"/>
      <c r="H6" s="28"/>
    </row>
    <row r="7" spans="1:20" s="25" customFormat="1" ht="17.25" customHeight="1" x14ac:dyDescent="0.25">
      <c r="A7" s="27"/>
      <c r="B7" s="27"/>
      <c r="C7" s="30"/>
      <c r="D7" s="30"/>
      <c r="E7" s="30"/>
      <c r="F7" s="30"/>
      <c r="G7" s="30"/>
      <c r="H7" s="28"/>
    </row>
    <row r="8" spans="1:20" s="25" customFormat="1" ht="17.25" customHeight="1" x14ac:dyDescent="0.25">
      <c r="A8" s="27"/>
      <c r="B8" s="31" t="s">
        <v>23</v>
      </c>
      <c r="C8" s="30"/>
      <c r="D8" s="30"/>
      <c r="E8" s="30"/>
      <c r="F8" s="30"/>
      <c r="G8" s="30"/>
      <c r="H8" s="28"/>
    </row>
    <row r="9" spans="1:20" s="25" customFormat="1" ht="17.25" customHeight="1" x14ac:dyDescent="0.25">
      <c r="A9" s="27"/>
      <c r="B9" s="32" t="s">
        <v>24</v>
      </c>
      <c r="D9" s="26"/>
      <c r="E9" s="30"/>
      <c r="F9" s="30"/>
      <c r="G9" s="30"/>
      <c r="H9" s="28"/>
    </row>
    <row r="10" spans="1:20" s="25" customFormat="1" ht="17.25" customHeight="1" x14ac:dyDescent="0.25">
      <c r="A10" s="27"/>
      <c r="B10" s="27"/>
      <c r="C10" s="187"/>
      <c r="D10" s="187"/>
      <c r="E10" s="187"/>
      <c r="F10" s="187"/>
      <c r="G10" s="187"/>
      <c r="H10" s="28"/>
    </row>
    <row r="11" spans="1:20" s="25" customFormat="1" ht="11.25" customHeight="1" x14ac:dyDescent="0.25">
      <c r="A11" s="33"/>
      <c r="B11" s="33"/>
      <c r="C11" s="186" t="s">
        <v>25</v>
      </c>
      <c r="D11" s="186"/>
      <c r="E11" s="186"/>
      <c r="F11" s="186"/>
      <c r="G11" s="186"/>
      <c r="H11" s="34"/>
    </row>
    <row r="12" spans="1:20" s="25" customFormat="1" ht="11.25" customHeight="1" x14ac:dyDescent="0.25">
      <c r="A12" s="33"/>
      <c r="B12" s="33"/>
      <c r="C12" s="30"/>
      <c r="D12" s="30"/>
      <c r="E12" s="30"/>
      <c r="F12" s="30"/>
      <c r="G12" s="30"/>
      <c r="H12" s="34"/>
    </row>
    <row r="13" spans="1:20" s="25" customFormat="1" ht="18" x14ac:dyDescent="0.25">
      <c r="A13" s="33"/>
      <c r="B13" s="188" t="s">
        <v>26</v>
      </c>
      <c r="C13" s="188"/>
      <c r="D13" s="188"/>
      <c r="E13" s="188"/>
      <c r="F13" s="188"/>
      <c r="G13" s="188"/>
      <c r="H13" s="34"/>
    </row>
    <row r="14" spans="1:20" s="25" customFormat="1" ht="11.25" customHeight="1" x14ac:dyDescent="0.25">
      <c r="A14" s="33"/>
      <c r="B14" s="33"/>
      <c r="C14" s="30"/>
      <c r="D14" s="30"/>
      <c r="E14" s="30"/>
      <c r="F14" s="30"/>
      <c r="G14" s="30"/>
      <c r="H14" s="34"/>
    </row>
    <row r="15" spans="1:20" s="25" customFormat="1" ht="93" customHeight="1" x14ac:dyDescent="0.25">
      <c r="A15" s="35"/>
      <c r="B15" s="184" t="s">
        <v>131</v>
      </c>
      <c r="C15" s="184"/>
      <c r="D15" s="184"/>
      <c r="E15" s="184"/>
      <c r="F15" s="184"/>
      <c r="G15" s="184"/>
      <c r="H15" s="29"/>
      <c r="O15" s="29" t="s">
        <v>27</v>
      </c>
      <c r="P15" s="29" t="s">
        <v>20</v>
      </c>
      <c r="Q15" s="29" t="s">
        <v>20</v>
      </c>
      <c r="R15" s="29" t="s">
        <v>20</v>
      </c>
      <c r="S15" s="29" t="s">
        <v>20</v>
      </c>
      <c r="T15" s="29" t="s">
        <v>20</v>
      </c>
    </row>
    <row r="16" spans="1:20" s="25" customFormat="1" ht="13.5" customHeight="1" x14ac:dyDescent="0.25">
      <c r="A16" s="36"/>
      <c r="B16" s="178" t="s">
        <v>5</v>
      </c>
      <c r="C16" s="178"/>
      <c r="D16" s="178"/>
      <c r="E16" s="178"/>
      <c r="F16" s="178"/>
      <c r="G16" s="178"/>
      <c r="H16" s="37"/>
    </row>
    <row r="17" spans="1:23" s="25" customFormat="1" ht="9.75" customHeight="1" x14ac:dyDescent="0.25">
      <c r="A17" s="27"/>
      <c r="B17" s="27"/>
      <c r="C17" s="28"/>
      <c r="D17" s="38"/>
      <c r="E17" s="38"/>
      <c r="F17" s="38"/>
      <c r="G17" s="39"/>
      <c r="H17" s="39"/>
    </row>
    <row r="18" spans="1:23" s="25" customFormat="1" ht="15" x14ac:dyDescent="0.25">
      <c r="A18" s="40"/>
      <c r="B18" s="179" t="s">
        <v>28</v>
      </c>
      <c r="C18" s="179"/>
      <c r="D18" s="179"/>
      <c r="E18" s="179"/>
      <c r="F18" s="179"/>
      <c r="G18" s="179"/>
      <c r="H18" s="30"/>
    </row>
    <row r="19" spans="1:23" s="25" customFormat="1" ht="9.75" customHeight="1" x14ac:dyDescent="0.25">
      <c r="A19" s="27"/>
      <c r="B19" s="27"/>
      <c r="C19" s="28"/>
      <c r="D19" s="30"/>
      <c r="E19" s="30"/>
      <c r="F19" s="30"/>
      <c r="G19" s="30"/>
      <c r="H19" s="30"/>
    </row>
    <row r="20" spans="1:23" s="25" customFormat="1" ht="16.5" customHeight="1" x14ac:dyDescent="0.25">
      <c r="A20" s="180" t="s">
        <v>6</v>
      </c>
      <c r="B20" s="180" t="s">
        <v>29</v>
      </c>
      <c r="C20" s="174" t="s">
        <v>30</v>
      </c>
      <c r="D20" s="173" t="s">
        <v>31</v>
      </c>
      <c r="E20" s="173"/>
      <c r="F20" s="173"/>
      <c r="G20" s="173"/>
      <c r="H20" s="173" t="s">
        <v>32</v>
      </c>
    </row>
    <row r="21" spans="1:23" s="25" customFormat="1" ht="50.25" customHeight="1" x14ac:dyDescent="0.25">
      <c r="A21" s="181"/>
      <c r="B21" s="181"/>
      <c r="C21" s="183"/>
      <c r="D21" s="174" t="s">
        <v>33</v>
      </c>
      <c r="E21" s="174" t="s">
        <v>34</v>
      </c>
      <c r="F21" s="174" t="s">
        <v>35</v>
      </c>
      <c r="G21" s="176" t="s">
        <v>36</v>
      </c>
      <c r="H21" s="173"/>
    </row>
    <row r="22" spans="1:23" s="25" customFormat="1" ht="3.75" customHeight="1" x14ac:dyDescent="0.25">
      <c r="A22" s="182"/>
      <c r="B22" s="182"/>
      <c r="C22" s="175"/>
      <c r="D22" s="175"/>
      <c r="E22" s="175"/>
      <c r="F22" s="175"/>
      <c r="G22" s="177"/>
      <c r="H22" s="173"/>
    </row>
    <row r="23" spans="1:23" s="25" customFormat="1" ht="15" x14ac:dyDescent="0.25">
      <c r="A23" s="41">
        <v>1</v>
      </c>
      <c r="B23" s="41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</row>
    <row r="24" spans="1:23" s="25" customFormat="1" ht="15" x14ac:dyDescent="0.25">
      <c r="A24" s="168" t="s">
        <v>37</v>
      </c>
      <c r="B24" s="169"/>
      <c r="C24" s="169"/>
      <c r="D24" s="169"/>
      <c r="E24" s="169"/>
      <c r="F24" s="169"/>
      <c r="G24" s="169"/>
      <c r="H24" s="170"/>
      <c r="U24" s="43" t="s">
        <v>37</v>
      </c>
    </row>
    <row r="25" spans="1:23" s="25" customFormat="1" ht="15" x14ac:dyDescent="0.25">
      <c r="A25" s="41" t="s">
        <v>38</v>
      </c>
      <c r="B25" s="44" t="s">
        <v>39</v>
      </c>
      <c r="C25" s="45" t="s">
        <v>40</v>
      </c>
      <c r="D25" s="46">
        <v>3964.0912899999998</v>
      </c>
      <c r="E25" s="47"/>
      <c r="F25" s="46">
        <v>11223.242249999999</v>
      </c>
      <c r="G25" s="47"/>
      <c r="H25" s="46">
        <v>15187.33354</v>
      </c>
      <c r="U25" s="43"/>
    </row>
    <row r="26" spans="1:23" s="25" customFormat="1" ht="22.5" x14ac:dyDescent="0.25">
      <c r="A26" s="44"/>
      <c r="B26" s="44"/>
      <c r="C26" s="47" t="s">
        <v>42</v>
      </c>
      <c r="D26" s="46">
        <v>3393.6189100000001</v>
      </c>
      <c r="E26" s="47"/>
      <c r="F26" s="46">
        <v>9608.1054600000007</v>
      </c>
      <c r="G26" s="47"/>
      <c r="H26" s="46">
        <v>13001.72437</v>
      </c>
      <c r="U26" s="43"/>
    </row>
    <row r="27" spans="1:23" s="25" customFormat="1" ht="23.25" x14ac:dyDescent="0.25">
      <c r="A27" s="49"/>
      <c r="B27" s="171" t="s">
        <v>43</v>
      </c>
      <c r="C27" s="172"/>
      <c r="D27" s="50">
        <v>3393.6189100000001</v>
      </c>
      <c r="E27" s="51"/>
      <c r="F27" s="52">
        <v>9608.1054600000007</v>
      </c>
      <c r="G27" s="53"/>
      <c r="H27" s="52">
        <v>13001.72437</v>
      </c>
      <c r="U27" s="43"/>
      <c r="V27" s="54" t="s">
        <v>43</v>
      </c>
    </row>
    <row r="28" spans="1:23" s="25" customFormat="1" ht="15" x14ac:dyDescent="0.25">
      <c r="A28" s="168" t="s">
        <v>44</v>
      </c>
      <c r="B28" s="169"/>
      <c r="C28" s="169"/>
      <c r="D28" s="169"/>
      <c r="E28" s="169"/>
      <c r="F28" s="169"/>
      <c r="G28" s="169"/>
      <c r="H28" s="170"/>
      <c r="U28" s="43" t="s">
        <v>44</v>
      </c>
      <c r="V28" s="54"/>
    </row>
    <row r="29" spans="1:23" s="25" customFormat="1" ht="15" x14ac:dyDescent="0.25">
      <c r="A29" s="49"/>
      <c r="B29" s="166" t="s">
        <v>45</v>
      </c>
      <c r="C29" s="167"/>
      <c r="D29" s="50">
        <v>3393.6189100000001</v>
      </c>
      <c r="E29" s="51"/>
      <c r="F29" s="52">
        <v>9608.1054600000007</v>
      </c>
      <c r="G29" s="53"/>
      <c r="H29" s="52">
        <v>13001.72437</v>
      </c>
      <c r="U29" s="43"/>
      <c r="V29" s="54"/>
      <c r="W29" s="55" t="s">
        <v>45</v>
      </c>
    </row>
    <row r="30" spans="1:23" s="25" customFormat="1" ht="15" x14ac:dyDescent="0.25">
      <c r="A30" s="168" t="s">
        <v>46</v>
      </c>
      <c r="B30" s="169"/>
      <c r="C30" s="169"/>
      <c r="D30" s="169"/>
      <c r="E30" s="169"/>
      <c r="F30" s="169"/>
      <c r="G30" s="169"/>
      <c r="H30" s="170"/>
      <c r="U30" s="43" t="s">
        <v>46</v>
      </c>
      <c r="V30" s="54"/>
      <c r="W30" s="55"/>
    </row>
    <row r="31" spans="1:23" s="25" customFormat="1" ht="15" x14ac:dyDescent="0.25">
      <c r="A31" s="49"/>
      <c r="B31" s="166" t="s">
        <v>47</v>
      </c>
      <c r="C31" s="167"/>
      <c r="D31" s="50">
        <v>3393.6189100000001</v>
      </c>
      <c r="E31" s="51"/>
      <c r="F31" s="52">
        <v>9608.1054600000007</v>
      </c>
      <c r="G31" s="53"/>
      <c r="H31" s="52">
        <v>13001.72437</v>
      </c>
      <c r="U31" s="43"/>
      <c r="V31" s="54"/>
      <c r="W31" s="55" t="s">
        <v>47</v>
      </c>
    </row>
    <row r="32" spans="1:23" s="25" customFormat="1" ht="15" x14ac:dyDescent="0.25">
      <c r="A32" s="168" t="s">
        <v>48</v>
      </c>
      <c r="B32" s="169"/>
      <c r="C32" s="169"/>
      <c r="D32" s="169"/>
      <c r="E32" s="169"/>
      <c r="F32" s="169"/>
      <c r="G32" s="169"/>
      <c r="H32" s="170"/>
      <c r="U32" s="43" t="s">
        <v>48</v>
      </c>
      <c r="V32" s="54"/>
      <c r="W32" s="55"/>
    </row>
    <row r="33" spans="1:23" s="25" customFormat="1" ht="15" x14ac:dyDescent="0.25">
      <c r="A33" s="41" t="s">
        <v>49</v>
      </c>
      <c r="B33" s="44"/>
      <c r="C33" s="45" t="s">
        <v>50</v>
      </c>
      <c r="D33" s="47"/>
      <c r="E33" s="47"/>
      <c r="F33" s="47"/>
      <c r="G33" s="46">
        <v>1387.02466</v>
      </c>
      <c r="H33" s="46">
        <v>1387.02466</v>
      </c>
      <c r="U33" s="43"/>
      <c r="V33" s="54"/>
      <c r="W33" s="55"/>
    </row>
    <row r="34" spans="1:23" s="25" customFormat="1" ht="22.5" x14ac:dyDescent="0.25">
      <c r="A34" s="44"/>
      <c r="B34" s="44"/>
      <c r="C34" s="47" t="s">
        <v>42</v>
      </c>
      <c r="D34" s="47"/>
      <c r="E34" s="47"/>
      <c r="F34" s="47"/>
      <c r="G34" s="46">
        <v>1187.41794</v>
      </c>
      <c r="H34" s="46">
        <v>1187.41794</v>
      </c>
      <c r="U34" s="43"/>
      <c r="V34" s="54"/>
      <c r="W34" s="55"/>
    </row>
    <row r="35" spans="1:23" s="25" customFormat="1" ht="15" x14ac:dyDescent="0.25">
      <c r="A35" s="49"/>
      <c r="B35" s="171" t="s">
        <v>51</v>
      </c>
      <c r="C35" s="172"/>
      <c r="D35" s="51"/>
      <c r="E35" s="51"/>
      <c r="F35" s="53"/>
      <c r="G35" s="52">
        <v>1187.41794</v>
      </c>
      <c r="H35" s="52">
        <v>1187.41794</v>
      </c>
      <c r="U35" s="43"/>
      <c r="V35" s="54" t="s">
        <v>51</v>
      </c>
      <c r="W35" s="55"/>
    </row>
    <row r="36" spans="1:23" s="25" customFormat="1" ht="15" x14ac:dyDescent="0.25">
      <c r="A36" s="49"/>
      <c r="B36" s="166" t="s">
        <v>52</v>
      </c>
      <c r="C36" s="167"/>
      <c r="D36" s="50">
        <v>3393.6189100000001</v>
      </c>
      <c r="E36" s="51"/>
      <c r="F36" s="52">
        <v>9608.1054600000007</v>
      </c>
      <c r="G36" s="52">
        <v>1187.41794</v>
      </c>
      <c r="H36" s="52">
        <v>14189.142309999999</v>
      </c>
      <c r="U36" s="43"/>
      <c r="V36" s="54"/>
      <c r="W36" s="55" t="s">
        <v>52</v>
      </c>
    </row>
    <row r="37" spans="1:23" s="25" customFormat="1" ht="48.75" x14ac:dyDescent="0.25">
      <c r="A37" s="168" t="s">
        <v>53</v>
      </c>
      <c r="B37" s="169"/>
      <c r="C37" s="169"/>
      <c r="D37" s="169"/>
      <c r="E37" s="169"/>
      <c r="F37" s="169"/>
      <c r="G37" s="169"/>
      <c r="H37" s="170"/>
      <c r="U37" s="43" t="s">
        <v>53</v>
      </c>
      <c r="V37" s="54"/>
      <c r="W37" s="55"/>
    </row>
    <row r="38" spans="1:23" s="25" customFormat="1" ht="15" x14ac:dyDescent="0.25">
      <c r="A38" s="41" t="s">
        <v>54</v>
      </c>
      <c r="B38" s="44"/>
      <c r="C38" s="45" t="s">
        <v>55</v>
      </c>
      <c r="D38" s="47"/>
      <c r="E38" s="47"/>
      <c r="F38" s="47"/>
      <c r="G38" s="48">
        <v>21.93271</v>
      </c>
      <c r="H38" s="48">
        <v>21.93271</v>
      </c>
      <c r="U38" s="43"/>
      <c r="V38" s="54"/>
      <c r="W38" s="55"/>
    </row>
    <row r="39" spans="1:23" s="25" customFormat="1" ht="22.5" hidden="1" x14ac:dyDescent="0.25">
      <c r="A39" s="41"/>
      <c r="B39" s="44"/>
      <c r="C39" s="45"/>
      <c r="D39" s="47"/>
      <c r="E39" s="47"/>
      <c r="F39" s="47"/>
      <c r="G39" s="47" t="s">
        <v>56</v>
      </c>
      <c r="H39" s="47"/>
      <c r="U39" s="43"/>
      <c r="V39" s="54"/>
      <c r="W39" s="55"/>
    </row>
    <row r="40" spans="1:23" s="25" customFormat="1" ht="15" hidden="1" x14ac:dyDescent="0.25">
      <c r="A40" s="44"/>
      <c r="B40" s="44" t="s">
        <v>38</v>
      </c>
      <c r="C40" s="47" t="s">
        <v>41</v>
      </c>
      <c r="D40" s="48">
        <v>0.85609000000000002</v>
      </c>
      <c r="E40" s="48">
        <v>0.85609000000000002</v>
      </c>
      <c r="F40" s="48">
        <v>0.85609000000000002</v>
      </c>
      <c r="G40" s="48">
        <v>0.85609000000000002</v>
      </c>
      <c r="H40" s="47"/>
      <c r="U40" s="43"/>
      <c r="V40" s="54"/>
      <c r="W40" s="55"/>
    </row>
    <row r="41" spans="1:23" s="25" customFormat="1" ht="22.5" x14ac:dyDescent="0.25">
      <c r="A41" s="44"/>
      <c r="B41" s="44"/>
      <c r="C41" s="47" t="s">
        <v>42</v>
      </c>
      <c r="D41" s="47"/>
      <c r="E41" s="47"/>
      <c r="F41" s="47"/>
      <c r="G41" s="48">
        <v>18.77637</v>
      </c>
      <c r="H41" s="48">
        <v>18.77637</v>
      </c>
      <c r="U41" s="43"/>
      <c r="V41" s="54"/>
      <c r="W41" s="55"/>
    </row>
    <row r="42" spans="1:23" s="25" customFormat="1" ht="124.5" x14ac:dyDescent="0.25">
      <c r="A42" s="49"/>
      <c r="B42" s="171" t="s">
        <v>57</v>
      </c>
      <c r="C42" s="172"/>
      <c r="D42" s="51"/>
      <c r="E42" s="51"/>
      <c r="F42" s="53"/>
      <c r="G42" s="56">
        <v>18.77637</v>
      </c>
      <c r="H42" s="56">
        <v>18.77637</v>
      </c>
      <c r="U42" s="43"/>
      <c r="V42" s="54" t="s">
        <v>57</v>
      </c>
      <c r="W42" s="55"/>
    </row>
    <row r="43" spans="1:23" s="25" customFormat="1" ht="15" x14ac:dyDescent="0.25">
      <c r="A43" s="49"/>
      <c r="B43" s="166" t="s">
        <v>58</v>
      </c>
      <c r="C43" s="167"/>
      <c r="D43" s="50">
        <v>3393.6189100000001</v>
      </c>
      <c r="E43" s="51"/>
      <c r="F43" s="52">
        <v>9608.1054600000007</v>
      </c>
      <c r="G43" s="52">
        <v>1206.1943100000001</v>
      </c>
      <c r="H43" s="52">
        <v>14207.918680000001</v>
      </c>
      <c r="U43" s="43"/>
      <c r="V43" s="54"/>
      <c r="W43" s="55" t="s">
        <v>58</v>
      </c>
    </row>
    <row r="44" spans="1:23" s="25" customFormat="1" ht="15" x14ac:dyDescent="0.25">
      <c r="A44" s="168" t="s">
        <v>59</v>
      </c>
      <c r="B44" s="169"/>
      <c r="C44" s="169"/>
      <c r="D44" s="169"/>
      <c r="E44" s="169"/>
      <c r="F44" s="169"/>
      <c r="G44" s="169"/>
      <c r="H44" s="170"/>
      <c r="U44" s="43" t="s">
        <v>59</v>
      </c>
      <c r="V44" s="54"/>
      <c r="W44" s="55"/>
    </row>
    <row r="45" spans="1:23" s="25" customFormat="1" ht="15" x14ac:dyDescent="0.25">
      <c r="A45" s="49"/>
      <c r="B45" s="166" t="s">
        <v>60</v>
      </c>
      <c r="C45" s="167"/>
      <c r="D45" s="50">
        <v>3393.6189100000001</v>
      </c>
      <c r="E45" s="51"/>
      <c r="F45" s="52">
        <v>9608.1054600000007</v>
      </c>
      <c r="G45" s="52">
        <v>1206.1943100000001</v>
      </c>
      <c r="H45" s="52">
        <v>14207.918680000001</v>
      </c>
      <c r="U45" s="43"/>
      <c r="V45" s="54"/>
      <c r="W45" s="55" t="s">
        <v>60</v>
      </c>
    </row>
    <row r="46" spans="1:23" s="25" customFormat="1" ht="15" x14ac:dyDescent="0.25">
      <c r="A46" s="168" t="s">
        <v>61</v>
      </c>
      <c r="B46" s="169"/>
      <c r="C46" s="169"/>
      <c r="D46" s="169"/>
      <c r="E46" s="169"/>
      <c r="F46" s="169"/>
      <c r="G46" s="169"/>
      <c r="H46" s="170"/>
      <c r="U46" s="43" t="s">
        <v>61</v>
      </c>
      <c r="V46" s="54"/>
      <c r="W46" s="55"/>
    </row>
    <row r="47" spans="1:23" s="25" customFormat="1" ht="15" x14ac:dyDescent="0.25">
      <c r="A47" s="41" t="s">
        <v>38</v>
      </c>
      <c r="B47" s="44" t="s">
        <v>62</v>
      </c>
      <c r="C47" s="45" t="s">
        <v>63</v>
      </c>
      <c r="D47" s="48">
        <v>678.72378000000003</v>
      </c>
      <c r="E47" s="47"/>
      <c r="F47" s="46">
        <v>1921.6210900000001</v>
      </c>
      <c r="G47" s="48">
        <v>241.23885999999999</v>
      </c>
      <c r="H47" s="46">
        <v>2841.5837299999998</v>
      </c>
      <c r="U47" s="43"/>
      <c r="V47" s="54"/>
      <c r="W47" s="55"/>
    </row>
    <row r="48" spans="1:23" s="25" customFormat="1" ht="15" x14ac:dyDescent="0.25">
      <c r="A48" s="41"/>
      <c r="B48" s="44"/>
      <c r="C48" s="45"/>
      <c r="D48" s="47" t="s">
        <v>64</v>
      </c>
      <c r="E48" s="47" t="s">
        <v>65</v>
      </c>
      <c r="F48" s="47" t="s">
        <v>66</v>
      </c>
      <c r="G48" s="47" t="s">
        <v>67</v>
      </c>
      <c r="H48" s="47"/>
      <c r="U48" s="43"/>
      <c r="V48" s="54"/>
      <c r="W48" s="55"/>
    </row>
    <row r="49" spans="1:23" s="25" customFormat="1" ht="15" x14ac:dyDescent="0.25">
      <c r="A49" s="49"/>
      <c r="B49" s="171" t="s">
        <v>68</v>
      </c>
      <c r="C49" s="172"/>
      <c r="D49" s="57">
        <v>678.72378000000003</v>
      </c>
      <c r="E49" s="51"/>
      <c r="F49" s="52">
        <v>1921.6210900000001</v>
      </c>
      <c r="G49" s="56">
        <v>241.23885999999999</v>
      </c>
      <c r="H49" s="52">
        <v>2841.5837299999998</v>
      </c>
      <c r="U49" s="43"/>
      <c r="V49" s="54" t="s">
        <v>68</v>
      </c>
      <c r="W49" s="55"/>
    </row>
    <row r="50" spans="1:23" s="25" customFormat="1" ht="15" x14ac:dyDescent="0.25">
      <c r="A50" s="49"/>
      <c r="B50" s="166" t="s">
        <v>69</v>
      </c>
      <c r="C50" s="167"/>
      <c r="D50" s="50">
        <v>4072.3426899999999</v>
      </c>
      <c r="E50" s="51"/>
      <c r="F50" s="52">
        <v>11529.726549999999</v>
      </c>
      <c r="G50" s="52">
        <v>1447.43317</v>
      </c>
      <c r="H50" s="52">
        <v>17049.502410000001</v>
      </c>
      <c r="U50" s="43"/>
      <c r="V50" s="54"/>
      <c r="W50" s="55" t="s">
        <v>69</v>
      </c>
    </row>
  </sheetData>
  <mergeCells count="34">
    <mergeCell ref="B15:G15"/>
    <mergeCell ref="C4:G4"/>
    <mergeCell ref="C5:G5"/>
    <mergeCell ref="C10:G10"/>
    <mergeCell ref="C11:G11"/>
    <mergeCell ref="B13:G13"/>
    <mergeCell ref="B16:G16"/>
    <mergeCell ref="B18:G18"/>
    <mergeCell ref="A20:A22"/>
    <mergeCell ref="B20:B22"/>
    <mergeCell ref="C20:C22"/>
    <mergeCell ref="D20:G20"/>
    <mergeCell ref="A32:H32"/>
    <mergeCell ref="H20:H22"/>
    <mergeCell ref="D21:D22"/>
    <mergeCell ref="E21:E22"/>
    <mergeCell ref="F21:F22"/>
    <mergeCell ref="G21:G22"/>
    <mergeCell ref="A24:H24"/>
    <mergeCell ref="B27:C27"/>
    <mergeCell ref="A28:H28"/>
    <mergeCell ref="B29:C29"/>
    <mergeCell ref="A30:H30"/>
    <mergeCell ref="B31:C31"/>
    <mergeCell ref="B45:C45"/>
    <mergeCell ref="A46:H46"/>
    <mergeCell ref="B49:C49"/>
    <mergeCell ref="B50:C50"/>
    <mergeCell ref="B35:C35"/>
    <mergeCell ref="B36:C36"/>
    <mergeCell ref="A37:H37"/>
    <mergeCell ref="B42:C42"/>
    <mergeCell ref="B43:C43"/>
    <mergeCell ref="A44:H44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B7DA8-0F1D-4E4E-B303-C5B7CA51AC58}">
  <dimension ref="A1:I54"/>
  <sheetViews>
    <sheetView zoomScale="82" zoomScaleNormal="82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14.28515625" style="2" hidden="1" customWidth="1"/>
    <col min="5" max="5" width="10.85546875" style="2" hidden="1" customWidth="1"/>
    <col min="6" max="6" width="0" style="2" hidden="1" customWidth="1"/>
    <col min="7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4" t="s">
        <v>1</v>
      </c>
    </row>
    <row r="3" spans="1:3" ht="15" x14ac:dyDescent="0.2">
      <c r="A3" s="5"/>
      <c r="B3" s="5"/>
      <c r="C3" s="5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6" t="s">
        <v>126</v>
      </c>
      <c r="C6" s="7">
        <f>C26</f>
        <v>18379.363597980002</v>
      </c>
    </row>
    <row r="7" spans="1:3" ht="15" x14ac:dyDescent="0.2">
      <c r="A7" s="3"/>
      <c r="B7" s="3"/>
      <c r="C7" s="3"/>
    </row>
    <row r="8" spans="1:3" ht="15" x14ac:dyDescent="0.2">
      <c r="A8" s="5"/>
      <c r="B8" s="5"/>
      <c r="C8" s="5"/>
    </row>
    <row r="9" spans="1:3" ht="15" x14ac:dyDescent="0.2">
      <c r="A9" s="3"/>
      <c r="B9" s="3"/>
      <c r="C9" s="3"/>
    </row>
    <row r="10" spans="1:3" ht="15" x14ac:dyDescent="0.2">
      <c r="A10" s="3"/>
      <c r="B10" s="8" t="s">
        <v>3</v>
      </c>
      <c r="C10" s="3"/>
    </row>
    <row r="11" spans="1:3" ht="15" x14ac:dyDescent="0.2">
      <c r="A11" s="3"/>
      <c r="B11" s="3"/>
      <c r="C11" s="3"/>
    </row>
    <row r="12" spans="1:3" ht="15.75" x14ac:dyDescent="0.2">
      <c r="A12" s="9"/>
      <c r="B12" s="160" t="s">
        <v>4</v>
      </c>
      <c r="C12" s="160"/>
    </row>
    <row r="13" spans="1:3" ht="15" x14ac:dyDescent="0.2">
      <c r="A13" s="3"/>
      <c r="B13" s="3"/>
      <c r="C13" s="3"/>
    </row>
    <row r="14" spans="1:3" ht="132" customHeight="1" x14ac:dyDescent="0.2">
      <c r="A14" s="3"/>
      <c r="B14" s="161" t="s">
        <v>131</v>
      </c>
      <c r="C14" s="161"/>
    </row>
    <row r="15" spans="1:3" ht="15" x14ac:dyDescent="0.2">
      <c r="A15" s="5"/>
      <c r="B15" s="162" t="s">
        <v>5</v>
      </c>
      <c r="C15" s="162"/>
    </row>
    <row r="16" spans="1:3" ht="15" x14ac:dyDescent="0.2">
      <c r="A16" s="3"/>
      <c r="B16" s="3"/>
      <c r="C16" s="3"/>
    </row>
    <row r="17" spans="1:9" ht="15.75" x14ac:dyDescent="0.2">
      <c r="A17" s="3"/>
      <c r="B17" s="3"/>
      <c r="C17" s="3"/>
      <c r="D17" s="10"/>
    </row>
    <row r="18" spans="1:9" ht="28.5" x14ac:dyDescent="0.2">
      <c r="A18" s="11" t="s">
        <v>6</v>
      </c>
      <c r="B18" s="12" t="s">
        <v>7</v>
      </c>
      <c r="C18" s="13" t="s">
        <v>8</v>
      </c>
      <c r="D18" s="10">
        <f>1.078*1.053*1.044*1.044*1.044</f>
        <v>1.2916612415266562</v>
      </c>
    </row>
    <row r="19" spans="1:9" ht="15.75" x14ac:dyDescent="0.2">
      <c r="A19" s="11">
        <v>1</v>
      </c>
      <c r="B19" s="12">
        <v>2</v>
      </c>
      <c r="C19" s="14">
        <v>3</v>
      </c>
      <c r="D19" s="10"/>
    </row>
    <row r="20" spans="1:9" x14ac:dyDescent="0.2">
      <c r="A20" s="15">
        <v>1</v>
      </c>
      <c r="B20" s="16" t="s">
        <v>9</v>
      </c>
      <c r="C20" s="17">
        <v>14207.918680000001</v>
      </c>
      <c r="D20" s="18">
        <f>C20*D18/1000</f>
        <v>18.351817881718574</v>
      </c>
    </row>
    <row r="21" spans="1:9" x14ac:dyDescent="0.2">
      <c r="A21" s="15">
        <v>1.1000000000000001</v>
      </c>
      <c r="B21" s="16" t="s">
        <v>10</v>
      </c>
      <c r="C21" s="19">
        <v>3393.6189100000001</v>
      </c>
      <c r="D21" s="20">
        <f>C21*D18/1000</f>
        <v>4.383406014558938</v>
      </c>
      <c r="I21" s="21"/>
    </row>
    <row r="22" spans="1:9" x14ac:dyDescent="0.2">
      <c r="A22" s="15">
        <v>1.2</v>
      </c>
      <c r="B22" s="16" t="s">
        <v>11</v>
      </c>
      <c r="C22" s="22">
        <v>9608.1054600000007</v>
      </c>
      <c r="D22" s="20">
        <f>C22*D18/1000</f>
        <v>12.410417427182646</v>
      </c>
      <c r="I22" s="21"/>
    </row>
    <row r="23" spans="1:9" x14ac:dyDescent="0.2">
      <c r="A23" s="15">
        <v>1.3</v>
      </c>
      <c r="B23" s="16" t="s">
        <v>12</v>
      </c>
      <c r="C23" s="22">
        <v>1206.1943100000001</v>
      </c>
      <c r="D23" s="20">
        <f>(C23*D18/1000)-E23</f>
        <v>0.98926756078489464</v>
      </c>
      <c r="E23" s="2">
        <v>0.56872687919209386</v>
      </c>
      <c r="F23" s="2" t="s">
        <v>13</v>
      </c>
      <c r="I23" s="21"/>
    </row>
    <row r="24" spans="1:9" x14ac:dyDescent="0.2">
      <c r="A24" s="15">
        <v>2</v>
      </c>
      <c r="B24" s="16" t="s">
        <v>14</v>
      </c>
      <c r="C24" s="22">
        <v>17049.502410000001</v>
      </c>
      <c r="I24" s="21"/>
    </row>
    <row r="25" spans="1:9" x14ac:dyDescent="0.2">
      <c r="A25" s="15">
        <v>2.1</v>
      </c>
      <c r="B25" s="16" t="s">
        <v>15</v>
      </c>
      <c r="C25" s="22">
        <v>2841.5837299999998</v>
      </c>
    </row>
    <row r="26" spans="1:9" ht="24" x14ac:dyDescent="0.2">
      <c r="A26" s="15">
        <v>3</v>
      </c>
      <c r="B26" s="16" t="s">
        <v>16</v>
      </c>
      <c r="C26" s="23">
        <v>18379.363597980002</v>
      </c>
    </row>
    <row r="27" spans="1:9" ht="15" x14ac:dyDescent="0.2">
      <c r="A27" s="3"/>
      <c r="C27" s="3"/>
    </row>
    <row r="28" spans="1:9" ht="25.5" customHeight="1" x14ac:dyDescent="0.2">
      <c r="A28" s="163" t="s">
        <v>17</v>
      </c>
      <c r="B28" s="163"/>
      <c r="C28" s="163"/>
    </row>
    <row r="31" spans="1:9" ht="15" customHeight="1" x14ac:dyDescent="0.2"/>
    <row r="32" spans="1:9" x14ac:dyDescent="0.2">
      <c r="C32" s="24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9589A8-8B8B-4101-9422-641B1FC08CD9}">
  <sheetPr>
    <pageSetUpPr fitToPage="1"/>
  </sheetPr>
  <dimension ref="A1:W45"/>
  <sheetViews>
    <sheetView workbookViewId="0">
      <selection activeCell="C20" sqref="C20:C22"/>
    </sheetView>
  </sheetViews>
  <sheetFormatPr defaultColWidth="9.140625" defaultRowHeight="11.25" customHeight="1" x14ac:dyDescent="0.2"/>
  <cols>
    <col min="1" max="1" width="6.7109375" style="66" customWidth="1"/>
    <col min="2" max="2" width="20.140625" style="66" customWidth="1"/>
    <col min="3" max="3" width="32.7109375" style="101" customWidth="1"/>
    <col min="4" max="8" width="14" style="101" customWidth="1"/>
    <col min="9" max="9" width="9.140625" style="101"/>
    <col min="10" max="14" width="88.7109375" style="102" hidden="1" customWidth="1"/>
    <col min="15" max="20" width="108.85546875" style="102" hidden="1" customWidth="1"/>
    <col min="21" max="21" width="129.5703125" style="102" hidden="1" customWidth="1"/>
    <col min="22" max="23" width="52.85546875" style="102" hidden="1" customWidth="1"/>
    <col min="24" max="16384" width="9.140625" style="101"/>
  </cols>
  <sheetData>
    <row r="1" spans="1:20" s="25" customFormat="1" ht="15" x14ac:dyDescent="0.25">
      <c r="H1" s="60" t="s">
        <v>18</v>
      </c>
    </row>
    <row r="2" spans="1:20" s="25" customFormat="1" ht="15" x14ac:dyDescent="0.25">
      <c r="A2" s="61"/>
      <c r="B2" s="61"/>
      <c r="C2" s="62"/>
      <c r="D2" s="62"/>
      <c r="E2" s="62"/>
      <c r="F2" s="62"/>
      <c r="G2" s="62"/>
      <c r="H2" s="60"/>
    </row>
    <row r="3" spans="1:20" s="25" customFormat="1" ht="15" x14ac:dyDescent="0.25">
      <c r="A3" s="61"/>
      <c r="B3" s="61"/>
      <c r="C3" s="62"/>
      <c r="D3" s="62"/>
      <c r="E3" s="62"/>
      <c r="F3" s="62"/>
      <c r="G3" s="62"/>
      <c r="H3" s="60"/>
    </row>
    <row r="4" spans="1:20" s="25" customFormat="1" ht="15" x14ac:dyDescent="0.25">
      <c r="A4" s="61"/>
      <c r="B4" s="61" t="s">
        <v>0</v>
      </c>
      <c r="C4" s="207" t="s">
        <v>19</v>
      </c>
      <c r="D4" s="207"/>
      <c r="E4" s="207"/>
      <c r="F4" s="207"/>
      <c r="G4" s="207"/>
      <c r="H4" s="62"/>
      <c r="J4" s="63" t="s">
        <v>19</v>
      </c>
      <c r="K4" s="63" t="s">
        <v>20</v>
      </c>
      <c r="L4" s="63" t="s">
        <v>20</v>
      </c>
      <c r="M4" s="63" t="s">
        <v>20</v>
      </c>
      <c r="N4" s="63" t="s">
        <v>20</v>
      </c>
    </row>
    <row r="5" spans="1:20" s="25" customFormat="1" ht="10.5" customHeight="1" x14ac:dyDescent="0.25">
      <c r="A5" s="61"/>
      <c r="B5" s="61"/>
      <c r="C5" s="208" t="s">
        <v>21</v>
      </c>
      <c r="D5" s="208"/>
      <c r="E5" s="208"/>
      <c r="F5" s="208"/>
      <c r="G5" s="208"/>
      <c r="H5" s="62"/>
    </row>
    <row r="6" spans="1:20" s="25" customFormat="1" ht="17.25" customHeight="1" x14ac:dyDescent="0.25">
      <c r="A6" s="61"/>
      <c r="B6" s="62" t="s">
        <v>22</v>
      </c>
      <c r="C6" s="64"/>
      <c r="D6" s="64"/>
      <c r="E6" s="64"/>
      <c r="F6" s="64"/>
      <c r="G6" s="64"/>
      <c r="H6" s="62"/>
    </row>
    <row r="7" spans="1:20" s="25" customFormat="1" ht="17.25" customHeight="1" x14ac:dyDescent="0.25">
      <c r="A7" s="61"/>
      <c r="B7" s="61"/>
      <c r="C7" s="64"/>
      <c r="D7" s="64"/>
      <c r="E7" s="64"/>
      <c r="F7" s="64"/>
      <c r="G7" s="64"/>
      <c r="H7" s="62"/>
    </row>
    <row r="8" spans="1:20" s="25" customFormat="1" ht="17.25" customHeight="1" x14ac:dyDescent="0.25">
      <c r="A8" s="61"/>
      <c r="B8" s="65" t="s">
        <v>70</v>
      </c>
      <c r="C8" s="64"/>
      <c r="D8" s="64"/>
      <c r="E8" s="64"/>
      <c r="F8" s="64"/>
      <c r="G8" s="64"/>
      <c r="H8" s="62"/>
    </row>
    <row r="9" spans="1:20" s="25" customFormat="1" ht="17.25" customHeight="1" x14ac:dyDescent="0.25">
      <c r="A9" s="61"/>
      <c r="B9" s="66" t="s">
        <v>24</v>
      </c>
      <c r="D9" s="60"/>
      <c r="E9" s="64"/>
      <c r="F9" s="64"/>
      <c r="G9" s="64"/>
      <c r="H9" s="62"/>
    </row>
    <row r="10" spans="1:20" s="25" customFormat="1" ht="17.25" customHeight="1" x14ac:dyDescent="0.25">
      <c r="A10" s="61"/>
      <c r="B10" s="61"/>
      <c r="C10" s="209"/>
      <c r="D10" s="209"/>
      <c r="E10" s="209"/>
      <c r="F10" s="209"/>
      <c r="G10" s="209"/>
      <c r="H10" s="62"/>
    </row>
    <row r="11" spans="1:20" s="25" customFormat="1" ht="11.25" customHeight="1" x14ac:dyDescent="0.25">
      <c r="A11" s="67"/>
      <c r="B11" s="67"/>
      <c r="C11" s="208" t="s">
        <v>25</v>
      </c>
      <c r="D11" s="208"/>
      <c r="E11" s="208"/>
      <c r="F11" s="208"/>
      <c r="G11" s="208"/>
      <c r="H11" s="68"/>
    </row>
    <row r="12" spans="1:20" s="25" customFormat="1" ht="11.25" customHeight="1" x14ac:dyDescent="0.25">
      <c r="A12" s="67"/>
      <c r="B12" s="67"/>
      <c r="C12" s="64"/>
      <c r="D12" s="64"/>
      <c r="E12" s="64"/>
      <c r="F12" s="64"/>
      <c r="G12" s="64"/>
      <c r="H12" s="68"/>
    </row>
    <row r="13" spans="1:20" s="25" customFormat="1" ht="18" x14ac:dyDescent="0.25">
      <c r="A13" s="67"/>
      <c r="B13" s="210" t="s">
        <v>26</v>
      </c>
      <c r="C13" s="210"/>
      <c r="D13" s="210"/>
      <c r="E13" s="210"/>
      <c r="F13" s="210"/>
      <c r="G13" s="210"/>
      <c r="H13" s="68"/>
    </row>
    <row r="14" spans="1:20" s="25" customFormat="1" ht="11.25" customHeight="1" x14ac:dyDescent="0.25">
      <c r="A14" s="67"/>
      <c r="B14" s="67"/>
      <c r="C14" s="64"/>
      <c r="D14" s="64"/>
      <c r="E14" s="64"/>
      <c r="F14" s="64"/>
      <c r="G14" s="64"/>
      <c r="H14" s="68"/>
    </row>
    <row r="15" spans="1:20" s="25" customFormat="1" ht="82.5" customHeight="1" x14ac:dyDescent="0.25">
      <c r="A15" s="69"/>
      <c r="B15" s="184" t="s">
        <v>131</v>
      </c>
      <c r="C15" s="184"/>
      <c r="D15" s="184"/>
      <c r="E15" s="184"/>
      <c r="F15" s="184"/>
      <c r="G15" s="184"/>
      <c r="H15" s="63"/>
      <c r="O15" s="63" t="s">
        <v>27</v>
      </c>
      <c r="P15" s="63" t="s">
        <v>20</v>
      </c>
      <c r="Q15" s="63" t="s">
        <v>20</v>
      </c>
      <c r="R15" s="63" t="s">
        <v>20</v>
      </c>
      <c r="S15" s="63" t="s">
        <v>20</v>
      </c>
      <c r="T15" s="63" t="s">
        <v>20</v>
      </c>
    </row>
    <row r="16" spans="1:20" s="25" customFormat="1" ht="13.5" customHeight="1" x14ac:dyDescent="0.25">
      <c r="A16" s="70"/>
      <c r="B16" s="201" t="s">
        <v>5</v>
      </c>
      <c r="C16" s="201"/>
      <c r="D16" s="201"/>
      <c r="E16" s="201"/>
      <c r="F16" s="201"/>
      <c r="G16" s="201"/>
      <c r="H16" s="71"/>
    </row>
    <row r="17" spans="1:23" s="25" customFormat="1" ht="9.75" customHeight="1" x14ac:dyDescent="0.25">
      <c r="A17" s="61"/>
      <c r="B17" s="61"/>
      <c r="C17" s="62"/>
      <c r="D17" s="72"/>
      <c r="E17" s="72"/>
      <c r="F17" s="72"/>
      <c r="G17" s="73"/>
      <c r="H17" s="73"/>
    </row>
    <row r="18" spans="1:23" s="25" customFormat="1" ht="15" x14ac:dyDescent="0.25">
      <c r="A18" s="74"/>
      <c r="B18" s="202" t="s">
        <v>28</v>
      </c>
      <c r="C18" s="202"/>
      <c r="D18" s="202"/>
      <c r="E18" s="202"/>
      <c r="F18" s="202"/>
      <c r="G18" s="202"/>
      <c r="H18" s="64"/>
    </row>
    <row r="19" spans="1:23" s="25" customFormat="1" ht="9.75" customHeight="1" x14ac:dyDescent="0.25">
      <c r="A19" s="61"/>
      <c r="B19" s="61"/>
      <c r="C19" s="62"/>
      <c r="D19" s="64"/>
      <c r="E19" s="64"/>
      <c r="F19" s="64"/>
      <c r="G19" s="64"/>
      <c r="H19" s="64"/>
    </row>
    <row r="20" spans="1:23" s="25" customFormat="1" ht="16.5" customHeight="1" x14ac:dyDescent="0.25">
      <c r="A20" s="203" t="s">
        <v>6</v>
      </c>
      <c r="B20" s="203" t="s">
        <v>29</v>
      </c>
      <c r="C20" s="197" t="s">
        <v>30</v>
      </c>
      <c r="D20" s="196" t="s">
        <v>31</v>
      </c>
      <c r="E20" s="196"/>
      <c r="F20" s="196"/>
      <c r="G20" s="196"/>
      <c r="H20" s="196" t="s">
        <v>32</v>
      </c>
    </row>
    <row r="21" spans="1:23" s="25" customFormat="1" ht="50.25" customHeight="1" x14ac:dyDescent="0.25">
      <c r="A21" s="204"/>
      <c r="B21" s="204"/>
      <c r="C21" s="206"/>
      <c r="D21" s="197" t="s">
        <v>33</v>
      </c>
      <c r="E21" s="197" t="s">
        <v>34</v>
      </c>
      <c r="F21" s="197" t="s">
        <v>35</v>
      </c>
      <c r="G21" s="199" t="s">
        <v>36</v>
      </c>
      <c r="H21" s="196"/>
    </row>
    <row r="22" spans="1:23" s="25" customFormat="1" ht="3.75" customHeight="1" x14ac:dyDescent="0.25">
      <c r="A22" s="205"/>
      <c r="B22" s="205"/>
      <c r="C22" s="198"/>
      <c r="D22" s="198"/>
      <c r="E22" s="198"/>
      <c r="F22" s="198"/>
      <c r="G22" s="200"/>
      <c r="H22" s="196"/>
    </row>
    <row r="23" spans="1:23" s="25" customFormat="1" ht="15" x14ac:dyDescent="0.25">
      <c r="A23" s="75">
        <v>1</v>
      </c>
      <c r="B23" s="75">
        <v>2</v>
      </c>
      <c r="C23" s="76">
        <v>3</v>
      </c>
      <c r="D23" s="76">
        <v>4</v>
      </c>
      <c r="E23" s="76">
        <v>5</v>
      </c>
      <c r="F23" s="76">
        <v>6</v>
      </c>
      <c r="G23" s="76">
        <v>7</v>
      </c>
      <c r="H23" s="76">
        <v>8</v>
      </c>
    </row>
    <row r="24" spans="1:23" s="25" customFormat="1" ht="15" x14ac:dyDescent="0.25">
      <c r="A24" s="191" t="s">
        <v>37</v>
      </c>
      <c r="B24" s="192"/>
      <c r="C24" s="192"/>
      <c r="D24" s="192"/>
      <c r="E24" s="192"/>
      <c r="F24" s="192"/>
      <c r="G24" s="192"/>
      <c r="H24" s="193"/>
      <c r="U24" s="77" t="s">
        <v>37</v>
      </c>
    </row>
    <row r="25" spans="1:23" s="25" customFormat="1" ht="15" x14ac:dyDescent="0.25">
      <c r="A25" s="75" t="s">
        <v>38</v>
      </c>
      <c r="B25" s="78" t="s">
        <v>39</v>
      </c>
      <c r="C25" s="79" t="s">
        <v>40</v>
      </c>
      <c r="D25" s="80">
        <v>1500.557</v>
      </c>
      <c r="E25" s="81"/>
      <c r="F25" s="82">
        <v>3453.8312500000002</v>
      </c>
      <c r="G25" s="81"/>
      <c r="H25" s="82">
        <v>4954.38825</v>
      </c>
      <c r="U25" s="77"/>
    </row>
    <row r="26" spans="1:23" s="25" customFormat="1" ht="23.25" x14ac:dyDescent="0.25">
      <c r="A26" s="83"/>
      <c r="B26" s="194" t="s">
        <v>43</v>
      </c>
      <c r="C26" s="195"/>
      <c r="D26" s="84">
        <v>1500.557</v>
      </c>
      <c r="E26" s="85"/>
      <c r="F26" s="86">
        <v>3453.8312500000002</v>
      </c>
      <c r="G26" s="87"/>
      <c r="H26" s="86">
        <v>4954.38825</v>
      </c>
      <c r="U26" s="77"/>
      <c r="V26" s="88" t="s">
        <v>43</v>
      </c>
    </row>
    <row r="27" spans="1:23" s="25" customFormat="1" ht="15" x14ac:dyDescent="0.25">
      <c r="A27" s="191" t="s">
        <v>44</v>
      </c>
      <c r="B27" s="192"/>
      <c r="C27" s="192"/>
      <c r="D27" s="192"/>
      <c r="E27" s="192"/>
      <c r="F27" s="192"/>
      <c r="G27" s="192"/>
      <c r="H27" s="193"/>
      <c r="U27" s="77" t="s">
        <v>44</v>
      </c>
      <c r="V27" s="88"/>
    </row>
    <row r="28" spans="1:23" s="25" customFormat="1" ht="15" x14ac:dyDescent="0.25">
      <c r="A28" s="83"/>
      <c r="B28" s="189" t="s">
        <v>45</v>
      </c>
      <c r="C28" s="190"/>
      <c r="D28" s="84">
        <v>1500.557</v>
      </c>
      <c r="E28" s="85"/>
      <c r="F28" s="86">
        <v>3453.8312500000002</v>
      </c>
      <c r="G28" s="87"/>
      <c r="H28" s="86">
        <v>4954.38825</v>
      </c>
      <c r="U28" s="77"/>
      <c r="V28" s="88"/>
      <c r="W28" s="89" t="s">
        <v>45</v>
      </c>
    </row>
    <row r="29" spans="1:23" s="25" customFormat="1" ht="15" x14ac:dyDescent="0.25">
      <c r="A29" s="191" t="s">
        <v>46</v>
      </c>
      <c r="B29" s="192"/>
      <c r="C29" s="192"/>
      <c r="D29" s="192"/>
      <c r="E29" s="192"/>
      <c r="F29" s="192"/>
      <c r="G29" s="192"/>
      <c r="H29" s="193"/>
      <c r="U29" s="77" t="s">
        <v>46</v>
      </c>
      <c r="V29" s="88"/>
      <c r="W29" s="89"/>
    </row>
    <row r="30" spans="1:23" s="25" customFormat="1" ht="15" x14ac:dyDescent="0.25">
      <c r="A30" s="83"/>
      <c r="B30" s="189" t="s">
        <v>47</v>
      </c>
      <c r="C30" s="190"/>
      <c r="D30" s="84">
        <v>1500.557</v>
      </c>
      <c r="E30" s="85"/>
      <c r="F30" s="86">
        <v>3453.8312500000002</v>
      </c>
      <c r="G30" s="87"/>
      <c r="H30" s="86">
        <v>4954.38825</v>
      </c>
      <c r="U30" s="77"/>
      <c r="V30" s="88"/>
      <c r="W30" s="89" t="s">
        <v>47</v>
      </c>
    </row>
    <row r="31" spans="1:23" s="25" customFormat="1" ht="15" x14ac:dyDescent="0.25">
      <c r="A31" s="191" t="s">
        <v>48</v>
      </c>
      <c r="B31" s="192"/>
      <c r="C31" s="192"/>
      <c r="D31" s="192"/>
      <c r="E31" s="192"/>
      <c r="F31" s="192"/>
      <c r="G31" s="192"/>
      <c r="H31" s="193"/>
      <c r="U31" s="77" t="s">
        <v>48</v>
      </c>
      <c r="V31" s="88"/>
      <c r="W31" s="89"/>
    </row>
    <row r="32" spans="1:23" s="25" customFormat="1" ht="15" x14ac:dyDescent="0.25">
      <c r="A32" s="75" t="s">
        <v>49</v>
      </c>
      <c r="B32" s="78"/>
      <c r="C32" s="79" t="s">
        <v>50</v>
      </c>
      <c r="D32" s="81"/>
      <c r="E32" s="81"/>
      <c r="F32" s="81"/>
      <c r="G32" s="90">
        <v>102.48099999999999</v>
      </c>
      <c r="H32" s="90">
        <v>102.48099999999999</v>
      </c>
      <c r="U32" s="77"/>
      <c r="V32" s="88"/>
      <c r="W32" s="89"/>
    </row>
    <row r="33" spans="1:23" s="25" customFormat="1" ht="15" x14ac:dyDescent="0.25">
      <c r="A33" s="83"/>
      <c r="B33" s="194" t="s">
        <v>51</v>
      </c>
      <c r="C33" s="195"/>
      <c r="D33" s="85"/>
      <c r="E33" s="85"/>
      <c r="F33" s="87"/>
      <c r="G33" s="91">
        <v>102.48099999999999</v>
      </c>
      <c r="H33" s="91">
        <v>102.48099999999999</v>
      </c>
      <c r="U33" s="77"/>
      <c r="V33" s="88" t="s">
        <v>51</v>
      </c>
      <c r="W33" s="89"/>
    </row>
    <row r="34" spans="1:23" s="25" customFormat="1" ht="15" x14ac:dyDescent="0.25">
      <c r="A34" s="83"/>
      <c r="B34" s="189" t="s">
        <v>52</v>
      </c>
      <c r="C34" s="190"/>
      <c r="D34" s="84">
        <v>1500.557</v>
      </c>
      <c r="E34" s="85"/>
      <c r="F34" s="86">
        <v>3453.8312500000002</v>
      </c>
      <c r="G34" s="91">
        <v>102.48099999999999</v>
      </c>
      <c r="H34" s="86">
        <v>5056.8692499999997</v>
      </c>
      <c r="U34" s="77"/>
      <c r="V34" s="88"/>
      <c r="W34" s="89" t="s">
        <v>52</v>
      </c>
    </row>
    <row r="35" spans="1:23" s="25" customFormat="1" ht="48.75" x14ac:dyDescent="0.25">
      <c r="A35" s="191" t="s">
        <v>53</v>
      </c>
      <c r="B35" s="192"/>
      <c r="C35" s="192"/>
      <c r="D35" s="192"/>
      <c r="E35" s="192"/>
      <c r="F35" s="192"/>
      <c r="G35" s="192"/>
      <c r="H35" s="193"/>
      <c r="U35" s="77" t="s">
        <v>53</v>
      </c>
      <c r="V35" s="88"/>
      <c r="W35" s="89"/>
    </row>
    <row r="36" spans="1:23" s="25" customFormat="1" ht="15" x14ac:dyDescent="0.25">
      <c r="A36" s="75" t="s">
        <v>54</v>
      </c>
      <c r="B36" s="78"/>
      <c r="C36" s="79" t="s">
        <v>55</v>
      </c>
      <c r="D36" s="81"/>
      <c r="E36" s="81"/>
      <c r="F36" s="81"/>
      <c r="G36" s="92">
        <v>38.799999999999997</v>
      </c>
      <c r="H36" s="92">
        <v>38.799999999999997</v>
      </c>
      <c r="U36" s="77"/>
      <c r="V36" s="88"/>
      <c r="W36" s="89"/>
    </row>
    <row r="37" spans="1:23" s="25" customFormat="1" ht="124.5" x14ac:dyDescent="0.25">
      <c r="A37" s="83"/>
      <c r="B37" s="194" t="s">
        <v>57</v>
      </c>
      <c r="C37" s="195"/>
      <c r="D37" s="85"/>
      <c r="E37" s="85"/>
      <c r="F37" s="87"/>
      <c r="G37" s="93">
        <v>38.799999999999997</v>
      </c>
      <c r="H37" s="93">
        <v>38.799999999999997</v>
      </c>
      <c r="U37" s="77"/>
      <c r="V37" s="88" t="s">
        <v>57</v>
      </c>
      <c r="W37" s="89"/>
    </row>
    <row r="38" spans="1:23" s="25" customFormat="1" ht="15" x14ac:dyDescent="0.25">
      <c r="A38" s="83"/>
      <c r="B38" s="189" t="s">
        <v>58</v>
      </c>
      <c r="C38" s="190"/>
      <c r="D38" s="84">
        <v>1500.557</v>
      </c>
      <c r="E38" s="85"/>
      <c r="F38" s="86">
        <v>3453.8312500000002</v>
      </c>
      <c r="G38" s="91">
        <v>141.28100000000001</v>
      </c>
      <c r="H38" s="86">
        <v>5095.6692499999999</v>
      </c>
      <c r="U38" s="77"/>
      <c r="V38" s="88"/>
      <c r="W38" s="89" t="s">
        <v>58</v>
      </c>
    </row>
    <row r="39" spans="1:23" s="25" customFormat="1" ht="15" x14ac:dyDescent="0.25">
      <c r="A39" s="191" t="s">
        <v>59</v>
      </c>
      <c r="B39" s="192"/>
      <c r="C39" s="192"/>
      <c r="D39" s="192"/>
      <c r="E39" s="192"/>
      <c r="F39" s="192"/>
      <c r="G39" s="192"/>
      <c r="H39" s="193"/>
      <c r="U39" s="77" t="s">
        <v>59</v>
      </c>
      <c r="V39" s="88"/>
      <c r="W39" s="89"/>
    </row>
    <row r="40" spans="1:23" s="25" customFormat="1" ht="15" x14ac:dyDescent="0.25">
      <c r="A40" s="83"/>
      <c r="B40" s="189" t="s">
        <v>60</v>
      </c>
      <c r="C40" s="190"/>
      <c r="D40" s="84">
        <v>1500.557</v>
      </c>
      <c r="E40" s="85"/>
      <c r="F40" s="86">
        <v>3453.8312500000002</v>
      </c>
      <c r="G40" s="91">
        <v>141.28100000000001</v>
      </c>
      <c r="H40" s="86">
        <v>5095.6692499999999</v>
      </c>
      <c r="U40" s="77"/>
      <c r="V40" s="88"/>
      <c r="W40" s="89" t="s">
        <v>60</v>
      </c>
    </row>
    <row r="41" spans="1:23" s="25" customFormat="1" ht="15" x14ac:dyDescent="0.25">
      <c r="A41" s="191" t="s">
        <v>61</v>
      </c>
      <c r="B41" s="192"/>
      <c r="C41" s="192"/>
      <c r="D41" s="192"/>
      <c r="E41" s="192"/>
      <c r="F41" s="192"/>
      <c r="G41" s="192"/>
      <c r="H41" s="193"/>
      <c r="U41" s="77" t="s">
        <v>61</v>
      </c>
      <c r="V41" s="88"/>
      <c r="W41" s="89"/>
    </row>
    <row r="42" spans="1:23" s="25" customFormat="1" ht="15" x14ac:dyDescent="0.25">
      <c r="A42" s="75" t="s">
        <v>38</v>
      </c>
      <c r="B42" s="78" t="s">
        <v>62</v>
      </c>
      <c r="C42" s="79" t="s">
        <v>63</v>
      </c>
      <c r="D42" s="94">
        <v>300.1114</v>
      </c>
      <c r="E42" s="81"/>
      <c r="F42" s="95">
        <v>690.76625000000001</v>
      </c>
      <c r="G42" s="94">
        <v>28.2562</v>
      </c>
      <c r="H42" s="82">
        <v>1019.1338500000001</v>
      </c>
      <c r="U42" s="77"/>
      <c r="V42" s="88"/>
      <c r="W42" s="89"/>
    </row>
    <row r="43" spans="1:23" s="25" customFormat="1" ht="15" x14ac:dyDescent="0.25">
      <c r="A43" s="75"/>
      <c r="B43" s="78"/>
      <c r="C43" s="79"/>
      <c r="D43" s="81" t="s">
        <v>64</v>
      </c>
      <c r="E43" s="81" t="s">
        <v>65</v>
      </c>
      <c r="F43" s="81" t="s">
        <v>66</v>
      </c>
      <c r="G43" s="81" t="s">
        <v>67</v>
      </c>
      <c r="H43" s="81"/>
      <c r="U43" s="77"/>
      <c r="V43" s="88"/>
      <c r="W43" s="89"/>
    </row>
    <row r="44" spans="1:23" s="25" customFormat="1" ht="15" x14ac:dyDescent="0.25">
      <c r="A44" s="83"/>
      <c r="B44" s="194" t="s">
        <v>68</v>
      </c>
      <c r="C44" s="195"/>
      <c r="D44" s="96">
        <v>300.1114</v>
      </c>
      <c r="E44" s="85"/>
      <c r="F44" s="97">
        <v>690.76625000000001</v>
      </c>
      <c r="G44" s="98">
        <v>28.2562</v>
      </c>
      <c r="H44" s="86">
        <v>1019.1338500000001</v>
      </c>
      <c r="U44" s="77"/>
      <c r="V44" s="88" t="s">
        <v>68</v>
      </c>
      <c r="W44" s="89"/>
    </row>
    <row r="45" spans="1:23" s="25" customFormat="1" ht="15" x14ac:dyDescent="0.25">
      <c r="A45" s="83"/>
      <c r="B45" s="189" t="s">
        <v>69</v>
      </c>
      <c r="C45" s="190"/>
      <c r="D45" s="99">
        <v>1800.6684</v>
      </c>
      <c r="E45" s="85"/>
      <c r="F45" s="100">
        <v>4144.5974999999999</v>
      </c>
      <c r="G45" s="98">
        <v>169.53720000000001</v>
      </c>
      <c r="H45" s="100">
        <v>6114.8031000000001</v>
      </c>
      <c r="U45" s="77"/>
      <c r="V45" s="88"/>
      <c r="W45" s="89" t="s">
        <v>69</v>
      </c>
    </row>
  </sheetData>
  <mergeCells count="34">
    <mergeCell ref="B15:G15"/>
    <mergeCell ref="C4:G4"/>
    <mergeCell ref="C5:G5"/>
    <mergeCell ref="C10:G10"/>
    <mergeCell ref="C11:G11"/>
    <mergeCell ref="B13:G13"/>
    <mergeCell ref="B16:G16"/>
    <mergeCell ref="B18:G18"/>
    <mergeCell ref="A20:A22"/>
    <mergeCell ref="B20:B22"/>
    <mergeCell ref="C20:C22"/>
    <mergeCell ref="D20:G20"/>
    <mergeCell ref="A31:H31"/>
    <mergeCell ref="H20:H22"/>
    <mergeCell ref="D21:D22"/>
    <mergeCell ref="E21:E22"/>
    <mergeCell ref="F21:F22"/>
    <mergeCell ref="G21:G22"/>
    <mergeCell ref="A24:H24"/>
    <mergeCell ref="B26:C26"/>
    <mergeCell ref="A27:H27"/>
    <mergeCell ref="B28:C28"/>
    <mergeCell ref="A29:H29"/>
    <mergeCell ref="B30:C30"/>
    <mergeCell ref="B40:C40"/>
    <mergeCell ref="A41:H41"/>
    <mergeCell ref="B44:C44"/>
    <mergeCell ref="B45:C45"/>
    <mergeCell ref="B33:C33"/>
    <mergeCell ref="B34:C34"/>
    <mergeCell ref="A35:H35"/>
    <mergeCell ref="B37:C37"/>
    <mergeCell ref="B38:C38"/>
    <mergeCell ref="A39:H39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B01D-9546-4DFC-8A79-5F1CE93DB868}">
  <dimension ref="A1:I54"/>
  <sheetViews>
    <sheetView zoomScale="82" zoomScaleNormal="82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14.28515625" style="2" hidden="1" customWidth="1"/>
    <col min="5" max="5" width="10.85546875" style="2" hidden="1" customWidth="1"/>
    <col min="6" max="6" width="0" style="2" hidden="1" customWidth="1"/>
    <col min="7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4" t="s">
        <v>1</v>
      </c>
    </row>
    <row r="3" spans="1:3" ht="15" x14ac:dyDescent="0.2">
      <c r="A3" s="5"/>
      <c r="B3" s="5"/>
      <c r="C3" s="5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6" t="s">
        <v>127</v>
      </c>
      <c r="C6" s="7">
        <f>C26</f>
        <v>6941.1209021154</v>
      </c>
    </row>
    <row r="7" spans="1:3" ht="15" x14ac:dyDescent="0.2">
      <c r="A7" s="3"/>
      <c r="B7" s="3"/>
      <c r="C7" s="3"/>
    </row>
    <row r="8" spans="1:3" ht="15" x14ac:dyDescent="0.2">
      <c r="A8" s="5"/>
      <c r="B8" s="5"/>
      <c r="C8" s="5"/>
    </row>
    <row r="9" spans="1:3" ht="15" x14ac:dyDescent="0.2">
      <c r="A9" s="3"/>
      <c r="B9" s="3"/>
      <c r="C9" s="3"/>
    </row>
    <row r="10" spans="1:3" ht="15" x14ac:dyDescent="0.2">
      <c r="A10" s="3"/>
      <c r="B10" s="8" t="s">
        <v>3</v>
      </c>
      <c r="C10" s="3"/>
    </row>
    <row r="11" spans="1:3" ht="15" x14ac:dyDescent="0.2">
      <c r="A11" s="3"/>
      <c r="B11" s="3"/>
      <c r="C11" s="3"/>
    </row>
    <row r="12" spans="1:3" ht="15.75" x14ac:dyDescent="0.2">
      <c r="A12" s="9"/>
      <c r="B12" s="160" t="s">
        <v>4</v>
      </c>
      <c r="C12" s="160"/>
    </row>
    <row r="13" spans="1:3" ht="15" x14ac:dyDescent="0.2">
      <c r="A13" s="3"/>
      <c r="B13" s="3"/>
      <c r="C13" s="3"/>
    </row>
    <row r="14" spans="1:3" ht="132" customHeight="1" x14ac:dyDescent="0.2">
      <c r="A14" s="3"/>
      <c r="B14" s="161" t="s">
        <v>131</v>
      </c>
      <c r="C14" s="161"/>
    </row>
    <row r="15" spans="1:3" ht="15" x14ac:dyDescent="0.2">
      <c r="A15" s="5"/>
      <c r="B15" s="162" t="s">
        <v>5</v>
      </c>
      <c r="C15" s="162"/>
    </row>
    <row r="16" spans="1:3" ht="15" x14ac:dyDescent="0.2">
      <c r="A16" s="3"/>
      <c r="B16" s="3"/>
      <c r="C16" s="3"/>
    </row>
    <row r="17" spans="1:9" ht="15.75" x14ac:dyDescent="0.2">
      <c r="A17" s="3"/>
      <c r="B17" s="3"/>
      <c r="C17" s="3"/>
      <c r="D17" s="10"/>
    </row>
    <row r="18" spans="1:9" ht="28.5" x14ac:dyDescent="0.2">
      <c r="A18" s="11" t="s">
        <v>6</v>
      </c>
      <c r="B18" s="12" t="s">
        <v>7</v>
      </c>
      <c r="C18" s="13" t="s">
        <v>8</v>
      </c>
      <c r="D18" s="10">
        <f>1.078*1.053*1.044*1.044*1.044</f>
        <v>1.2916612415266562</v>
      </c>
    </row>
    <row r="19" spans="1:9" ht="15.75" x14ac:dyDescent="0.2">
      <c r="A19" s="11">
        <v>1</v>
      </c>
      <c r="B19" s="12">
        <v>2</v>
      </c>
      <c r="C19" s="14">
        <v>3</v>
      </c>
      <c r="D19" s="10"/>
    </row>
    <row r="20" spans="1:9" x14ac:dyDescent="0.2">
      <c r="A20" s="15">
        <v>1</v>
      </c>
      <c r="B20" s="16" t="s">
        <v>9</v>
      </c>
      <c r="C20" s="17">
        <v>5095.6692499999999</v>
      </c>
      <c r="D20" s="18">
        <f>C20*D18/1000</f>
        <v>6.581878469864205</v>
      </c>
    </row>
    <row r="21" spans="1:9" x14ac:dyDescent="0.2">
      <c r="A21" s="15">
        <v>1.1000000000000001</v>
      </c>
      <c r="B21" s="16" t="s">
        <v>10</v>
      </c>
      <c r="C21" s="19">
        <v>1500.557</v>
      </c>
      <c r="D21" s="20">
        <f>C21*D18/1000</f>
        <v>1.9382113176015145</v>
      </c>
    </row>
    <row r="22" spans="1:9" x14ac:dyDescent="0.2">
      <c r="A22" s="15">
        <v>1.2</v>
      </c>
      <c r="B22" s="16" t="s">
        <v>11</v>
      </c>
      <c r="C22" s="22">
        <v>3453.8312500000002</v>
      </c>
      <c r="D22" s="20">
        <f>C22*D18/1000</f>
        <v>4.4611799603985629</v>
      </c>
      <c r="I22" s="21"/>
    </row>
    <row r="23" spans="1:9" x14ac:dyDescent="0.2">
      <c r="A23" s="15">
        <v>1.3</v>
      </c>
      <c r="B23" s="16" t="s">
        <v>12</v>
      </c>
      <c r="C23" s="22">
        <v>141.28100000000001</v>
      </c>
      <c r="D23" s="20">
        <f>(C23*D18/1000)-E23</f>
        <v>-0.38623968732796632</v>
      </c>
      <c r="E23" s="2">
        <v>0.56872687919209386</v>
      </c>
      <c r="F23" s="2" t="s">
        <v>13</v>
      </c>
      <c r="I23" s="21"/>
    </row>
    <row r="24" spans="1:9" x14ac:dyDescent="0.2">
      <c r="A24" s="15">
        <v>2</v>
      </c>
      <c r="B24" s="16" t="s">
        <v>14</v>
      </c>
      <c r="C24" s="22">
        <v>6114.8031000000001</v>
      </c>
      <c r="I24" s="21"/>
    </row>
    <row r="25" spans="1:9" x14ac:dyDescent="0.2">
      <c r="A25" s="15">
        <v>2.1</v>
      </c>
      <c r="B25" s="16" t="s">
        <v>15</v>
      </c>
      <c r="C25" s="22">
        <v>1019.1338500000001</v>
      </c>
    </row>
    <row r="26" spans="1:9" ht="24" x14ac:dyDescent="0.2">
      <c r="A26" s="15">
        <v>3</v>
      </c>
      <c r="B26" s="16" t="s">
        <v>16</v>
      </c>
      <c r="C26" s="23">
        <v>6941.1209021154</v>
      </c>
    </row>
    <row r="27" spans="1:9" ht="15" x14ac:dyDescent="0.2">
      <c r="A27" s="3"/>
      <c r="C27" s="3"/>
    </row>
    <row r="28" spans="1:9" ht="25.5" customHeight="1" x14ac:dyDescent="0.2">
      <c r="A28" s="163" t="s">
        <v>17</v>
      </c>
      <c r="B28" s="163"/>
      <c r="C28" s="163"/>
    </row>
    <row r="31" spans="1:9" ht="15" customHeight="1" x14ac:dyDescent="0.2"/>
    <row r="32" spans="1:9" x14ac:dyDescent="0.2">
      <c r="C32" s="24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C260A-A6F3-4DED-AEEC-9152B7D9E93B}">
  <sheetPr>
    <pageSetUpPr fitToPage="1"/>
  </sheetPr>
  <dimension ref="A1:W45"/>
  <sheetViews>
    <sheetView workbookViewId="0">
      <selection activeCell="B15" sqref="B15:G15"/>
    </sheetView>
  </sheetViews>
  <sheetFormatPr defaultColWidth="9.140625" defaultRowHeight="11.25" customHeight="1" x14ac:dyDescent="0.2"/>
  <cols>
    <col min="1" max="1" width="6.7109375" style="32" customWidth="1"/>
    <col min="2" max="2" width="20.140625" style="32" customWidth="1"/>
    <col min="3" max="3" width="32.7109375" style="58" customWidth="1"/>
    <col min="4" max="8" width="14" style="58" customWidth="1"/>
    <col min="9" max="9" width="9.140625" style="58"/>
    <col min="10" max="14" width="88.7109375" style="59" hidden="1" customWidth="1"/>
    <col min="15" max="20" width="108.85546875" style="59" hidden="1" customWidth="1"/>
    <col min="21" max="21" width="129.5703125" style="59" hidden="1" customWidth="1"/>
    <col min="22" max="23" width="52.85546875" style="59" hidden="1" customWidth="1"/>
    <col min="24" max="16384" width="9.140625" style="58"/>
  </cols>
  <sheetData>
    <row r="1" spans="1:20" s="25" customFormat="1" ht="15" x14ac:dyDescent="0.25">
      <c r="H1" s="26" t="s">
        <v>18</v>
      </c>
    </row>
    <row r="2" spans="1:20" s="25" customFormat="1" ht="15" x14ac:dyDescent="0.25">
      <c r="A2" s="27"/>
      <c r="B2" s="27"/>
      <c r="C2" s="28"/>
      <c r="D2" s="28"/>
      <c r="E2" s="28"/>
      <c r="F2" s="28"/>
      <c r="G2" s="28"/>
      <c r="H2" s="26"/>
    </row>
    <row r="3" spans="1:20" s="25" customFormat="1" ht="15" x14ac:dyDescent="0.25">
      <c r="A3" s="27"/>
      <c r="B3" s="27"/>
      <c r="C3" s="28"/>
      <c r="D3" s="28"/>
      <c r="E3" s="28"/>
      <c r="F3" s="28"/>
      <c r="G3" s="28"/>
      <c r="H3" s="26"/>
    </row>
    <row r="4" spans="1:20" s="25" customFormat="1" ht="15" x14ac:dyDescent="0.25">
      <c r="A4" s="27"/>
      <c r="B4" s="27" t="s">
        <v>0</v>
      </c>
      <c r="C4" s="185" t="s">
        <v>19</v>
      </c>
      <c r="D4" s="185"/>
      <c r="E4" s="185"/>
      <c r="F4" s="185"/>
      <c r="G4" s="185"/>
      <c r="H4" s="28"/>
      <c r="J4" s="29" t="s">
        <v>19</v>
      </c>
      <c r="K4" s="29" t="s">
        <v>20</v>
      </c>
      <c r="L4" s="29" t="s">
        <v>20</v>
      </c>
      <c r="M4" s="29" t="s">
        <v>20</v>
      </c>
      <c r="N4" s="29" t="s">
        <v>20</v>
      </c>
    </row>
    <row r="5" spans="1:20" s="25" customFormat="1" ht="10.5" customHeight="1" x14ac:dyDescent="0.25">
      <c r="A5" s="27"/>
      <c r="B5" s="27"/>
      <c r="C5" s="186" t="s">
        <v>21</v>
      </c>
      <c r="D5" s="186"/>
      <c r="E5" s="186"/>
      <c r="F5" s="186"/>
      <c r="G5" s="186"/>
      <c r="H5" s="28"/>
    </row>
    <row r="6" spans="1:20" s="25" customFormat="1" ht="17.25" customHeight="1" x14ac:dyDescent="0.25">
      <c r="A6" s="27"/>
      <c r="B6" s="28" t="s">
        <v>22</v>
      </c>
      <c r="C6" s="30"/>
      <c r="D6" s="30"/>
      <c r="E6" s="30"/>
      <c r="F6" s="30"/>
      <c r="G6" s="30"/>
      <c r="H6" s="28"/>
    </row>
    <row r="7" spans="1:20" s="25" customFormat="1" ht="17.25" customHeight="1" x14ac:dyDescent="0.25">
      <c r="A7" s="27"/>
      <c r="B7" s="27"/>
      <c r="C7" s="30"/>
      <c r="D7" s="30"/>
      <c r="E7" s="30"/>
      <c r="F7" s="30"/>
      <c r="G7" s="30"/>
      <c r="H7" s="28"/>
    </row>
    <row r="8" spans="1:20" s="25" customFormat="1" ht="17.25" customHeight="1" x14ac:dyDescent="0.25">
      <c r="A8" s="27"/>
      <c r="B8" s="31" t="s">
        <v>71</v>
      </c>
      <c r="C8" s="30"/>
      <c r="D8" s="30"/>
      <c r="E8" s="30"/>
      <c r="F8" s="30"/>
      <c r="G8" s="30"/>
      <c r="H8" s="28"/>
    </row>
    <row r="9" spans="1:20" s="25" customFormat="1" ht="17.25" customHeight="1" x14ac:dyDescent="0.25">
      <c r="A9" s="27"/>
      <c r="B9" s="32" t="s">
        <v>24</v>
      </c>
      <c r="D9" s="26"/>
      <c r="E9" s="30"/>
      <c r="F9" s="30"/>
      <c r="G9" s="30"/>
      <c r="H9" s="28"/>
    </row>
    <row r="10" spans="1:20" s="25" customFormat="1" ht="17.25" customHeight="1" x14ac:dyDescent="0.25">
      <c r="A10" s="27"/>
      <c r="B10" s="27"/>
      <c r="C10" s="187"/>
      <c r="D10" s="187"/>
      <c r="E10" s="187"/>
      <c r="F10" s="187"/>
      <c r="G10" s="187"/>
      <c r="H10" s="28"/>
    </row>
    <row r="11" spans="1:20" s="25" customFormat="1" ht="11.25" customHeight="1" x14ac:dyDescent="0.25">
      <c r="A11" s="33"/>
      <c r="B11" s="33"/>
      <c r="C11" s="186" t="s">
        <v>25</v>
      </c>
      <c r="D11" s="186"/>
      <c r="E11" s="186"/>
      <c r="F11" s="186"/>
      <c r="G11" s="186"/>
      <c r="H11" s="34"/>
    </row>
    <row r="12" spans="1:20" s="25" customFormat="1" ht="11.25" customHeight="1" x14ac:dyDescent="0.25">
      <c r="A12" s="33"/>
      <c r="B12" s="33"/>
      <c r="C12" s="30"/>
      <c r="D12" s="30"/>
      <c r="E12" s="30"/>
      <c r="F12" s="30"/>
      <c r="G12" s="30"/>
      <c r="H12" s="34"/>
    </row>
    <row r="13" spans="1:20" s="25" customFormat="1" ht="18" x14ac:dyDescent="0.25">
      <c r="A13" s="33"/>
      <c r="B13" s="188" t="s">
        <v>26</v>
      </c>
      <c r="C13" s="188"/>
      <c r="D13" s="188"/>
      <c r="E13" s="188"/>
      <c r="F13" s="188"/>
      <c r="G13" s="188"/>
      <c r="H13" s="34"/>
    </row>
    <row r="14" spans="1:20" s="25" customFormat="1" ht="11.25" customHeight="1" x14ac:dyDescent="0.25">
      <c r="A14" s="33"/>
      <c r="B14" s="33"/>
      <c r="C14" s="30"/>
      <c r="D14" s="30"/>
      <c r="E14" s="30"/>
      <c r="F14" s="30"/>
      <c r="G14" s="30"/>
      <c r="H14" s="34"/>
    </row>
    <row r="15" spans="1:20" s="25" customFormat="1" ht="79.5" customHeight="1" x14ac:dyDescent="0.25">
      <c r="A15" s="35"/>
      <c r="B15" s="184" t="s">
        <v>131</v>
      </c>
      <c r="C15" s="184"/>
      <c r="D15" s="184"/>
      <c r="E15" s="184"/>
      <c r="F15" s="184"/>
      <c r="G15" s="184"/>
      <c r="H15" s="29"/>
      <c r="O15" s="29" t="s">
        <v>27</v>
      </c>
      <c r="P15" s="29" t="s">
        <v>20</v>
      </c>
      <c r="Q15" s="29" t="s">
        <v>20</v>
      </c>
      <c r="R15" s="29" t="s">
        <v>20</v>
      </c>
      <c r="S15" s="29" t="s">
        <v>20</v>
      </c>
      <c r="T15" s="29" t="s">
        <v>20</v>
      </c>
    </row>
    <row r="16" spans="1:20" s="25" customFormat="1" ht="13.5" customHeight="1" x14ac:dyDescent="0.25">
      <c r="A16" s="36"/>
      <c r="B16" s="178" t="s">
        <v>5</v>
      </c>
      <c r="C16" s="178"/>
      <c r="D16" s="178"/>
      <c r="E16" s="178"/>
      <c r="F16" s="178"/>
      <c r="G16" s="178"/>
      <c r="H16" s="37"/>
    </row>
    <row r="17" spans="1:23" s="25" customFormat="1" ht="9.75" customHeight="1" x14ac:dyDescent="0.25">
      <c r="A17" s="27"/>
      <c r="B17" s="27"/>
      <c r="C17" s="28"/>
      <c r="D17" s="38"/>
      <c r="E17" s="38"/>
      <c r="F17" s="38"/>
      <c r="G17" s="39"/>
      <c r="H17" s="39"/>
    </row>
    <row r="18" spans="1:23" s="25" customFormat="1" ht="15" x14ac:dyDescent="0.25">
      <c r="A18" s="40"/>
      <c r="B18" s="179" t="s">
        <v>72</v>
      </c>
      <c r="C18" s="179"/>
      <c r="D18" s="179"/>
      <c r="E18" s="179"/>
      <c r="F18" s="179"/>
      <c r="G18" s="179"/>
      <c r="H18" s="30"/>
    </row>
    <row r="19" spans="1:23" s="25" customFormat="1" ht="9.75" customHeight="1" x14ac:dyDescent="0.25">
      <c r="A19" s="27"/>
      <c r="B19" s="27"/>
      <c r="C19" s="28"/>
      <c r="D19" s="30"/>
      <c r="E19" s="30"/>
      <c r="F19" s="30"/>
      <c r="G19" s="30"/>
      <c r="H19" s="30"/>
    </row>
    <row r="20" spans="1:23" s="25" customFormat="1" ht="16.5" customHeight="1" x14ac:dyDescent="0.25">
      <c r="A20" s="180" t="s">
        <v>6</v>
      </c>
      <c r="B20" s="180" t="s">
        <v>29</v>
      </c>
      <c r="C20" s="174" t="s">
        <v>30</v>
      </c>
      <c r="D20" s="173" t="s">
        <v>31</v>
      </c>
      <c r="E20" s="173"/>
      <c r="F20" s="173"/>
      <c r="G20" s="173"/>
      <c r="H20" s="173" t="s">
        <v>32</v>
      </c>
    </row>
    <row r="21" spans="1:23" s="25" customFormat="1" ht="50.25" customHeight="1" x14ac:dyDescent="0.25">
      <c r="A21" s="181"/>
      <c r="B21" s="181"/>
      <c r="C21" s="183"/>
      <c r="D21" s="174" t="s">
        <v>33</v>
      </c>
      <c r="E21" s="174" t="s">
        <v>34</v>
      </c>
      <c r="F21" s="174" t="s">
        <v>35</v>
      </c>
      <c r="G21" s="176" t="s">
        <v>36</v>
      </c>
      <c r="H21" s="173"/>
    </row>
    <row r="22" spans="1:23" s="25" customFormat="1" ht="3.75" customHeight="1" x14ac:dyDescent="0.25">
      <c r="A22" s="182"/>
      <c r="B22" s="182"/>
      <c r="C22" s="175"/>
      <c r="D22" s="175"/>
      <c r="E22" s="175"/>
      <c r="F22" s="175"/>
      <c r="G22" s="177"/>
      <c r="H22" s="173"/>
    </row>
    <row r="23" spans="1:23" s="25" customFormat="1" ht="15" x14ac:dyDescent="0.25">
      <c r="A23" s="41">
        <v>1</v>
      </c>
      <c r="B23" s="41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</row>
    <row r="24" spans="1:23" s="25" customFormat="1" ht="15" x14ac:dyDescent="0.25">
      <c r="A24" s="168" t="s">
        <v>37</v>
      </c>
      <c r="B24" s="169"/>
      <c r="C24" s="169"/>
      <c r="D24" s="169"/>
      <c r="E24" s="169"/>
      <c r="F24" s="169"/>
      <c r="G24" s="169"/>
      <c r="H24" s="170"/>
      <c r="U24" s="43" t="s">
        <v>37</v>
      </c>
    </row>
    <row r="25" spans="1:23" s="25" customFormat="1" ht="15" x14ac:dyDescent="0.25">
      <c r="A25" s="41" t="s">
        <v>38</v>
      </c>
      <c r="B25" s="44" t="s">
        <v>39</v>
      </c>
      <c r="C25" s="45" t="s">
        <v>40</v>
      </c>
      <c r="D25" s="46">
        <v>1834.0732800000001</v>
      </c>
      <c r="E25" s="47"/>
      <c r="F25" s="103">
        <v>7717.7020000000002</v>
      </c>
      <c r="G25" s="47"/>
      <c r="H25" s="46">
        <v>9551.7752799999998</v>
      </c>
      <c r="U25" s="43"/>
    </row>
    <row r="26" spans="1:23" s="25" customFormat="1" ht="23.25" x14ac:dyDescent="0.25">
      <c r="A26" s="49"/>
      <c r="B26" s="171" t="s">
        <v>43</v>
      </c>
      <c r="C26" s="172"/>
      <c r="D26" s="50">
        <v>1834.0732800000001</v>
      </c>
      <c r="E26" s="51"/>
      <c r="F26" s="104">
        <v>7717.7020000000002</v>
      </c>
      <c r="G26" s="53"/>
      <c r="H26" s="52">
        <v>9551.7752799999998</v>
      </c>
      <c r="U26" s="43"/>
      <c r="V26" s="54" t="s">
        <v>43</v>
      </c>
    </row>
    <row r="27" spans="1:23" s="25" customFormat="1" ht="15" x14ac:dyDescent="0.25">
      <c r="A27" s="168" t="s">
        <v>44</v>
      </c>
      <c r="B27" s="169"/>
      <c r="C27" s="169"/>
      <c r="D27" s="169"/>
      <c r="E27" s="169"/>
      <c r="F27" s="169"/>
      <c r="G27" s="169"/>
      <c r="H27" s="170"/>
      <c r="U27" s="43" t="s">
        <v>44</v>
      </c>
      <c r="V27" s="54"/>
    </row>
    <row r="28" spans="1:23" s="25" customFormat="1" ht="15" x14ac:dyDescent="0.25">
      <c r="A28" s="49"/>
      <c r="B28" s="166" t="s">
        <v>45</v>
      </c>
      <c r="C28" s="167"/>
      <c r="D28" s="50">
        <v>1834.0732800000001</v>
      </c>
      <c r="E28" s="51"/>
      <c r="F28" s="104">
        <v>7717.7020000000002</v>
      </c>
      <c r="G28" s="53"/>
      <c r="H28" s="52">
        <v>9551.7752799999998</v>
      </c>
      <c r="U28" s="43"/>
      <c r="V28" s="54"/>
      <c r="W28" s="55" t="s">
        <v>45</v>
      </c>
    </row>
    <row r="29" spans="1:23" s="25" customFormat="1" ht="15" x14ac:dyDescent="0.25">
      <c r="A29" s="168" t="s">
        <v>46</v>
      </c>
      <c r="B29" s="169"/>
      <c r="C29" s="169"/>
      <c r="D29" s="169"/>
      <c r="E29" s="169"/>
      <c r="F29" s="169"/>
      <c r="G29" s="169"/>
      <c r="H29" s="170"/>
      <c r="U29" s="43" t="s">
        <v>46</v>
      </c>
      <c r="V29" s="54"/>
      <c r="W29" s="55"/>
    </row>
    <row r="30" spans="1:23" s="25" customFormat="1" ht="15" x14ac:dyDescent="0.25">
      <c r="A30" s="49"/>
      <c r="B30" s="166" t="s">
        <v>47</v>
      </c>
      <c r="C30" s="167"/>
      <c r="D30" s="50">
        <v>1834.0732800000001</v>
      </c>
      <c r="E30" s="51"/>
      <c r="F30" s="104">
        <v>7717.7020000000002</v>
      </c>
      <c r="G30" s="53"/>
      <c r="H30" s="52">
        <v>9551.7752799999998</v>
      </c>
      <c r="U30" s="43"/>
      <c r="V30" s="54"/>
      <c r="W30" s="55" t="s">
        <v>47</v>
      </c>
    </row>
    <row r="31" spans="1:23" s="25" customFormat="1" ht="15" x14ac:dyDescent="0.25">
      <c r="A31" s="168" t="s">
        <v>48</v>
      </c>
      <c r="B31" s="169"/>
      <c r="C31" s="169"/>
      <c r="D31" s="169"/>
      <c r="E31" s="169"/>
      <c r="F31" s="169"/>
      <c r="G31" s="169"/>
      <c r="H31" s="170"/>
      <c r="U31" s="43" t="s">
        <v>48</v>
      </c>
      <c r="V31" s="54"/>
      <c r="W31" s="55"/>
    </row>
    <row r="32" spans="1:23" s="25" customFormat="1" ht="15" x14ac:dyDescent="0.25">
      <c r="A32" s="41" t="s">
        <v>49</v>
      </c>
      <c r="B32" s="44"/>
      <c r="C32" s="45" t="s">
        <v>50</v>
      </c>
      <c r="D32" s="47"/>
      <c r="E32" s="47"/>
      <c r="F32" s="47"/>
      <c r="G32" s="103">
        <v>1313.0360000000001</v>
      </c>
      <c r="H32" s="103">
        <v>1313.0360000000001</v>
      </c>
      <c r="U32" s="43"/>
      <c r="V32" s="54"/>
      <c r="W32" s="55"/>
    </row>
    <row r="33" spans="1:23" s="25" customFormat="1" ht="15" x14ac:dyDescent="0.25">
      <c r="A33" s="49"/>
      <c r="B33" s="171" t="s">
        <v>51</v>
      </c>
      <c r="C33" s="172"/>
      <c r="D33" s="51"/>
      <c r="E33" s="51"/>
      <c r="F33" s="53"/>
      <c r="G33" s="104">
        <v>1313.0360000000001</v>
      </c>
      <c r="H33" s="104">
        <v>1313.0360000000001</v>
      </c>
      <c r="U33" s="43"/>
      <c r="V33" s="54" t="s">
        <v>51</v>
      </c>
      <c r="W33" s="55"/>
    </row>
    <row r="34" spans="1:23" s="25" customFormat="1" ht="15" x14ac:dyDescent="0.25">
      <c r="A34" s="49"/>
      <c r="B34" s="166" t="s">
        <v>52</v>
      </c>
      <c r="C34" s="167"/>
      <c r="D34" s="50">
        <v>1834.0732800000001</v>
      </c>
      <c r="E34" s="51"/>
      <c r="F34" s="104">
        <v>7717.7020000000002</v>
      </c>
      <c r="G34" s="104">
        <v>1313.0360000000001</v>
      </c>
      <c r="H34" s="52">
        <v>10864.81128</v>
      </c>
      <c r="U34" s="43"/>
      <c r="V34" s="54"/>
      <c r="W34" s="55" t="s">
        <v>52</v>
      </c>
    </row>
    <row r="35" spans="1:23" s="25" customFormat="1" ht="48.75" x14ac:dyDescent="0.25">
      <c r="A35" s="168" t="s">
        <v>53</v>
      </c>
      <c r="B35" s="169"/>
      <c r="C35" s="169"/>
      <c r="D35" s="169"/>
      <c r="E35" s="169"/>
      <c r="F35" s="169"/>
      <c r="G35" s="169"/>
      <c r="H35" s="170"/>
      <c r="U35" s="43" t="s">
        <v>53</v>
      </c>
      <c r="V35" s="54"/>
      <c r="W35" s="55"/>
    </row>
    <row r="36" spans="1:23" s="25" customFormat="1" ht="15" x14ac:dyDescent="0.25">
      <c r="A36" s="41" t="s">
        <v>54</v>
      </c>
      <c r="B36" s="44"/>
      <c r="C36" s="45" t="s">
        <v>55</v>
      </c>
      <c r="D36" s="47"/>
      <c r="E36" s="47"/>
      <c r="F36" s="47"/>
      <c r="G36" s="105">
        <v>14</v>
      </c>
      <c r="H36" s="105">
        <v>14</v>
      </c>
      <c r="U36" s="43"/>
      <c r="V36" s="54"/>
      <c r="W36" s="55"/>
    </row>
    <row r="37" spans="1:23" s="25" customFormat="1" ht="124.5" x14ac:dyDescent="0.25">
      <c r="A37" s="49"/>
      <c r="B37" s="171" t="s">
        <v>57</v>
      </c>
      <c r="C37" s="172"/>
      <c r="D37" s="51"/>
      <c r="E37" s="51"/>
      <c r="F37" s="53"/>
      <c r="G37" s="106">
        <v>14</v>
      </c>
      <c r="H37" s="106">
        <v>14</v>
      </c>
      <c r="U37" s="43"/>
      <c r="V37" s="54" t="s">
        <v>57</v>
      </c>
      <c r="W37" s="55"/>
    </row>
    <row r="38" spans="1:23" s="25" customFormat="1" ht="15" x14ac:dyDescent="0.25">
      <c r="A38" s="49"/>
      <c r="B38" s="166" t="s">
        <v>58</v>
      </c>
      <c r="C38" s="167"/>
      <c r="D38" s="50">
        <v>1834.0732800000001</v>
      </c>
      <c r="E38" s="51"/>
      <c r="F38" s="104">
        <v>7717.7020000000002</v>
      </c>
      <c r="G38" s="104">
        <v>1327.0360000000001</v>
      </c>
      <c r="H38" s="52">
        <v>10878.81128</v>
      </c>
      <c r="U38" s="43"/>
      <c r="V38" s="54"/>
      <c r="W38" s="55" t="s">
        <v>58</v>
      </c>
    </row>
    <row r="39" spans="1:23" s="25" customFormat="1" ht="15" x14ac:dyDescent="0.25">
      <c r="A39" s="168" t="s">
        <v>59</v>
      </c>
      <c r="B39" s="169"/>
      <c r="C39" s="169"/>
      <c r="D39" s="169"/>
      <c r="E39" s="169"/>
      <c r="F39" s="169"/>
      <c r="G39" s="169"/>
      <c r="H39" s="170"/>
      <c r="U39" s="43" t="s">
        <v>59</v>
      </c>
      <c r="V39" s="54"/>
      <c r="W39" s="55"/>
    </row>
    <row r="40" spans="1:23" s="25" customFormat="1" ht="15" x14ac:dyDescent="0.25">
      <c r="A40" s="49"/>
      <c r="B40" s="166" t="s">
        <v>60</v>
      </c>
      <c r="C40" s="167"/>
      <c r="D40" s="50">
        <v>1834.0732800000001</v>
      </c>
      <c r="E40" s="51"/>
      <c r="F40" s="104">
        <v>7717.7020000000002</v>
      </c>
      <c r="G40" s="104">
        <v>1327.0360000000001</v>
      </c>
      <c r="H40" s="52">
        <v>10878.81128</v>
      </c>
      <c r="U40" s="43"/>
      <c r="V40" s="54"/>
      <c r="W40" s="55" t="s">
        <v>60</v>
      </c>
    </row>
    <row r="41" spans="1:23" s="25" customFormat="1" ht="15" x14ac:dyDescent="0.25">
      <c r="A41" s="168" t="s">
        <v>61</v>
      </c>
      <c r="B41" s="169"/>
      <c r="C41" s="169"/>
      <c r="D41" s="169"/>
      <c r="E41" s="169"/>
      <c r="F41" s="169"/>
      <c r="G41" s="169"/>
      <c r="H41" s="170"/>
      <c r="U41" s="43" t="s">
        <v>61</v>
      </c>
      <c r="V41" s="54"/>
      <c r="W41" s="55"/>
    </row>
    <row r="42" spans="1:23" s="25" customFormat="1" ht="15" x14ac:dyDescent="0.25">
      <c r="A42" s="41" t="s">
        <v>38</v>
      </c>
      <c r="B42" s="44" t="s">
        <v>62</v>
      </c>
      <c r="C42" s="45" t="s">
        <v>63</v>
      </c>
      <c r="D42" s="48">
        <v>366.81466</v>
      </c>
      <c r="E42" s="47"/>
      <c r="F42" s="107">
        <v>1543.5404000000001</v>
      </c>
      <c r="G42" s="108">
        <v>265.40719999999999</v>
      </c>
      <c r="H42" s="46">
        <v>2175.76226</v>
      </c>
      <c r="U42" s="43"/>
      <c r="V42" s="54"/>
      <c r="W42" s="55"/>
    </row>
    <row r="43" spans="1:23" s="25" customFormat="1" ht="15" x14ac:dyDescent="0.25">
      <c r="A43" s="41"/>
      <c r="B43" s="44"/>
      <c r="C43" s="45"/>
      <c r="D43" s="47" t="s">
        <v>64</v>
      </c>
      <c r="E43" s="47" t="s">
        <v>65</v>
      </c>
      <c r="F43" s="47" t="s">
        <v>66</v>
      </c>
      <c r="G43" s="47" t="s">
        <v>67</v>
      </c>
      <c r="H43" s="47"/>
      <c r="U43" s="43"/>
      <c r="V43" s="54"/>
      <c r="W43" s="55"/>
    </row>
    <row r="44" spans="1:23" s="25" customFormat="1" ht="15" x14ac:dyDescent="0.25">
      <c r="A44" s="49"/>
      <c r="B44" s="171" t="s">
        <v>68</v>
      </c>
      <c r="C44" s="172"/>
      <c r="D44" s="57">
        <v>366.81466</v>
      </c>
      <c r="E44" s="51"/>
      <c r="F44" s="109">
        <v>1543.5404000000001</v>
      </c>
      <c r="G44" s="110">
        <v>265.40719999999999</v>
      </c>
      <c r="H44" s="52">
        <v>2175.76226</v>
      </c>
      <c r="U44" s="43"/>
      <c r="V44" s="54" t="s">
        <v>68</v>
      </c>
      <c r="W44" s="55"/>
    </row>
    <row r="45" spans="1:23" s="25" customFormat="1" ht="15" x14ac:dyDescent="0.25">
      <c r="A45" s="49"/>
      <c r="B45" s="166" t="s">
        <v>69</v>
      </c>
      <c r="C45" s="167"/>
      <c r="D45" s="50">
        <v>2200.8879400000001</v>
      </c>
      <c r="E45" s="51"/>
      <c r="F45" s="109">
        <v>9261.2423999999992</v>
      </c>
      <c r="G45" s="109">
        <v>1592.4431999999999</v>
      </c>
      <c r="H45" s="52">
        <v>13054.573539999999</v>
      </c>
      <c r="U45" s="43"/>
      <c r="V45" s="54"/>
      <c r="W45" s="55" t="s">
        <v>69</v>
      </c>
    </row>
  </sheetData>
  <mergeCells count="34">
    <mergeCell ref="B15:G15"/>
    <mergeCell ref="C4:G4"/>
    <mergeCell ref="C5:G5"/>
    <mergeCell ref="C10:G10"/>
    <mergeCell ref="C11:G11"/>
    <mergeCell ref="B13:G13"/>
    <mergeCell ref="B16:G16"/>
    <mergeCell ref="B18:G18"/>
    <mergeCell ref="A20:A22"/>
    <mergeCell ref="B20:B22"/>
    <mergeCell ref="C20:C22"/>
    <mergeCell ref="D20:G20"/>
    <mergeCell ref="A31:H31"/>
    <mergeCell ref="H20:H22"/>
    <mergeCell ref="D21:D22"/>
    <mergeCell ref="E21:E22"/>
    <mergeCell ref="F21:F22"/>
    <mergeCell ref="G21:G22"/>
    <mergeCell ref="A24:H24"/>
    <mergeCell ref="B26:C26"/>
    <mergeCell ref="A27:H27"/>
    <mergeCell ref="B28:C28"/>
    <mergeCell ref="A29:H29"/>
    <mergeCell ref="B30:C30"/>
    <mergeCell ref="B40:C40"/>
    <mergeCell ref="A41:H41"/>
    <mergeCell ref="B44:C44"/>
    <mergeCell ref="B45:C45"/>
    <mergeCell ref="B33:C33"/>
    <mergeCell ref="B34:C34"/>
    <mergeCell ref="A35:H35"/>
    <mergeCell ref="B37:C37"/>
    <mergeCell ref="B38:C38"/>
    <mergeCell ref="A39:H39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53A61-A781-4BDC-B885-5649254FDA8E}">
  <dimension ref="A1:I54"/>
  <sheetViews>
    <sheetView zoomScale="82" zoomScaleNormal="82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14.28515625" style="2" hidden="1" customWidth="1"/>
    <col min="5" max="5" width="10.85546875" style="2" hidden="1" customWidth="1"/>
    <col min="6" max="6" width="0" style="2" hidden="1" customWidth="1"/>
    <col min="7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4" t="s">
        <v>1</v>
      </c>
    </row>
    <row r="3" spans="1:3" ht="15" x14ac:dyDescent="0.2">
      <c r="A3" s="5"/>
      <c r="B3" s="5"/>
      <c r="C3" s="5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6" t="s">
        <v>128</v>
      </c>
      <c r="C6" s="7">
        <f>C26</f>
        <v>15470.712653107554</v>
      </c>
    </row>
    <row r="7" spans="1:3" ht="15" x14ac:dyDescent="0.2">
      <c r="A7" s="3"/>
      <c r="B7" s="3"/>
      <c r="C7" s="3"/>
    </row>
    <row r="8" spans="1:3" ht="15" x14ac:dyDescent="0.2">
      <c r="A8" s="5"/>
      <c r="B8" s="5"/>
      <c r="C8" s="5"/>
    </row>
    <row r="9" spans="1:3" ht="15" x14ac:dyDescent="0.2">
      <c r="A9" s="3"/>
      <c r="B9" s="3"/>
      <c r="C9" s="3"/>
    </row>
    <row r="10" spans="1:3" ht="15" x14ac:dyDescent="0.2">
      <c r="A10" s="3"/>
      <c r="B10" s="8" t="s">
        <v>3</v>
      </c>
      <c r="C10" s="3"/>
    </row>
    <row r="11" spans="1:3" ht="15" x14ac:dyDescent="0.2">
      <c r="A11" s="3"/>
      <c r="B11" s="3"/>
      <c r="C11" s="3"/>
    </row>
    <row r="12" spans="1:3" ht="15.75" x14ac:dyDescent="0.2">
      <c r="A12" s="9"/>
      <c r="B12" s="160" t="s">
        <v>4</v>
      </c>
      <c r="C12" s="160"/>
    </row>
    <row r="13" spans="1:3" ht="15" x14ac:dyDescent="0.2">
      <c r="A13" s="3"/>
      <c r="B13" s="3"/>
      <c r="C13" s="3"/>
    </row>
    <row r="14" spans="1:3" ht="132" customHeight="1" x14ac:dyDescent="0.2">
      <c r="A14" s="3"/>
      <c r="B14" s="161" t="s">
        <v>131</v>
      </c>
      <c r="C14" s="161"/>
    </row>
    <row r="15" spans="1:3" ht="15" x14ac:dyDescent="0.2">
      <c r="A15" s="5"/>
      <c r="B15" s="162" t="s">
        <v>5</v>
      </c>
      <c r="C15" s="162"/>
    </row>
    <row r="16" spans="1:3" ht="15" x14ac:dyDescent="0.2">
      <c r="A16" s="3"/>
      <c r="B16" s="3"/>
      <c r="C16" s="3"/>
    </row>
    <row r="17" spans="1:9" ht="15.75" x14ac:dyDescent="0.2">
      <c r="A17" s="3"/>
      <c r="B17" s="3"/>
      <c r="C17" s="3"/>
      <c r="D17" s="10"/>
    </row>
    <row r="18" spans="1:9" ht="28.5" x14ac:dyDescent="0.2">
      <c r="A18" s="11" t="s">
        <v>6</v>
      </c>
      <c r="B18" s="12" t="s">
        <v>7</v>
      </c>
      <c r="C18" s="13" t="s">
        <v>8</v>
      </c>
      <c r="D18" s="10">
        <f>1.078*1.053*1.044*1.044*1.044</f>
        <v>1.2916612415266562</v>
      </c>
    </row>
    <row r="19" spans="1:9" ht="15.75" x14ac:dyDescent="0.2">
      <c r="A19" s="11">
        <v>1</v>
      </c>
      <c r="B19" s="12">
        <v>2</v>
      </c>
      <c r="C19" s="14">
        <v>3</v>
      </c>
      <c r="D19" s="10"/>
    </row>
    <row r="20" spans="1:9" x14ac:dyDescent="0.2">
      <c r="A20" s="15">
        <v>1</v>
      </c>
      <c r="B20" s="16" t="s">
        <v>9</v>
      </c>
      <c r="C20" s="17">
        <v>10878.81128</v>
      </c>
      <c r="D20" s="18">
        <f>C20*D18/1000</f>
        <v>14.051738884258992</v>
      </c>
    </row>
    <row r="21" spans="1:9" x14ac:dyDescent="0.2">
      <c r="A21" s="15">
        <v>1.1000000000000001</v>
      </c>
      <c r="B21" s="16" t="s">
        <v>10</v>
      </c>
      <c r="C21" s="19">
        <v>1834.0732800000001</v>
      </c>
      <c r="D21" s="20">
        <f>C21*D18/1000</f>
        <v>2.3690013698956669</v>
      </c>
    </row>
    <row r="22" spans="1:9" x14ac:dyDescent="0.2">
      <c r="A22" s="15">
        <v>1.2</v>
      </c>
      <c r="B22" s="16" t="s">
        <v>11</v>
      </c>
      <c r="C22" s="22">
        <v>7717.7020000000002</v>
      </c>
      <c r="D22" s="20">
        <f>C22*D18/1000</f>
        <v>9.9686565470527579</v>
      </c>
    </row>
    <row r="23" spans="1:9" x14ac:dyDescent="0.2">
      <c r="A23" s="15">
        <v>1.3</v>
      </c>
      <c r="B23" s="16" t="s">
        <v>12</v>
      </c>
      <c r="C23" s="22">
        <v>1327.0360000000001</v>
      </c>
      <c r="D23" s="20">
        <f>(C23*D18/1000)-E23</f>
        <v>1.1453540881184738</v>
      </c>
      <c r="E23" s="2">
        <v>0.56872687919209386</v>
      </c>
      <c r="F23" s="2" t="s">
        <v>13</v>
      </c>
      <c r="I23" s="21"/>
    </row>
    <row r="24" spans="1:9" x14ac:dyDescent="0.2">
      <c r="A24" s="15">
        <v>2</v>
      </c>
      <c r="B24" s="16" t="s">
        <v>14</v>
      </c>
      <c r="C24" s="22">
        <v>13054.573539999999</v>
      </c>
      <c r="I24" s="21"/>
    </row>
    <row r="25" spans="1:9" x14ac:dyDescent="0.2">
      <c r="A25" s="15">
        <v>2.1</v>
      </c>
      <c r="B25" s="16" t="s">
        <v>15</v>
      </c>
      <c r="C25" s="22">
        <v>2175.76226</v>
      </c>
      <c r="I25" s="21"/>
    </row>
    <row r="26" spans="1:9" ht="24" x14ac:dyDescent="0.2">
      <c r="A26" s="15">
        <v>3</v>
      </c>
      <c r="B26" s="16" t="s">
        <v>16</v>
      </c>
      <c r="C26" s="23">
        <v>15470.712653107554</v>
      </c>
    </row>
    <row r="27" spans="1:9" ht="15" x14ac:dyDescent="0.2">
      <c r="A27" s="3"/>
      <c r="C27" s="3"/>
    </row>
    <row r="28" spans="1:9" ht="25.5" customHeight="1" x14ac:dyDescent="0.2">
      <c r="A28" s="163" t="s">
        <v>17</v>
      </c>
      <c r="B28" s="163"/>
      <c r="C28" s="163"/>
    </row>
    <row r="31" spans="1:9" ht="15" customHeight="1" x14ac:dyDescent="0.2"/>
    <row r="32" spans="1:9" x14ac:dyDescent="0.2">
      <c r="C32" s="24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134C4-2B85-4F58-8B9B-87938761604B}">
  <sheetPr>
    <pageSetUpPr fitToPage="1"/>
  </sheetPr>
  <dimension ref="A1:W49"/>
  <sheetViews>
    <sheetView workbookViewId="0">
      <selection activeCell="B15" sqref="B15:G15"/>
    </sheetView>
  </sheetViews>
  <sheetFormatPr defaultColWidth="9.140625" defaultRowHeight="11.25" customHeight="1" x14ac:dyDescent="0.2"/>
  <cols>
    <col min="1" max="1" width="6.7109375" style="32" customWidth="1"/>
    <col min="2" max="2" width="20.140625" style="32" customWidth="1"/>
    <col min="3" max="3" width="32.7109375" style="58" customWidth="1"/>
    <col min="4" max="8" width="14" style="58" customWidth="1"/>
    <col min="9" max="9" width="9.140625" style="58"/>
    <col min="10" max="14" width="88.7109375" style="59" hidden="1" customWidth="1"/>
    <col min="15" max="20" width="108.85546875" style="59" hidden="1" customWidth="1"/>
    <col min="21" max="21" width="129.5703125" style="59" hidden="1" customWidth="1"/>
    <col min="22" max="23" width="52.85546875" style="59" hidden="1" customWidth="1"/>
    <col min="24" max="16384" width="9.140625" style="58"/>
  </cols>
  <sheetData>
    <row r="1" spans="1:20" s="25" customFormat="1" ht="15" x14ac:dyDescent="0.25">
      <c r="H1" s="26" t="s">
        <v>18</v>
      </c>
    </row>
    <row r="2" spans="1:20" s="25" customFormat="1" ht="15" x14ac:dyDescent="0.25">
      <c r="A2" s="27"/>
      <c r="B2" s="27"/>
      <c r="C2" s="28"/>
      <c r="D2" s="28"/>
      <c r="E2" s="28"/>
      <c r="F2" s="28"/>
      <c r="G2" s="28"/>
      <c r="H2" s="26"/>
    </row>
    <row r="3" spans="1:20" s="25" customFormat="1" ht="15" x14ac:dyDescent="0.25">
      <c r="A3" s="27"/>
      <c r="B3" s="27"/>
      <c r="C3" s="28"/>
      <c r="D3" s="28"/>
      <c r="E3" s="28"/>
      <c r="F3" s="28"/>
      <c r="G3" s="28"/>
      <c r="H3" s="26"/>
    </row>
    <row r="4" spans="1:20" s="25" customFormat="1" ht="15" x14ac:dyDescent="0.25">
      <c r="A4" s="27"/>
      <c r="B4" s="27" t="s">
        <v>0</v>
      </c>
      <c r="C4" s="185" t="s">
        <v>19</v>
      </c>
      <c r="D4" s="185"/>
      <c r="E4" s="185"/>
      <c r="F4" s="185"/>
      <c r="G4" s="185"/>
      <c r="H4" s="28"/>
      <c r="J4" s="29" t="s">
        <v>19</v>
      </c>
      <c r="K4" s="29" t="s">
        <v>20</v>
      </c>
      <c r="L4" s="29" t="s">
        <v>20</v>
      </c>
      <c r="M4" s="29" t="s">
        <v>20</v>
      </c>
      <c r="N4" s="29" t="s">
        <v>20</v>
      </c>
    </row>
    <row r="5" spans="1:20" s="25" customFormat="1" ht="10.5" customHeight="1" x14ac:dyDescent="0.25">
      <c r="A5" s="27"/>
      <c r="B5" s="27"/>
      <c r="C5" s="186" t="s">
        <v>21</v>
      </c>
      <c r="D5" s="186"/>
      <c r="E5" s="186"/>
      <c r="F5" s="186"/>
      <c r="G5" s="186"/>
      <c r="H5" s="28"/>
    </row>
    <row r="6" spans="1:20" s="25" customFormat="1" ht="17.25" customHeight="1" x14ac:dyDescent="0.25">
      <c r="A6" s="27"/>
      <c r="B6" s="28" t="s">
        <v>22</v>
      </c>
      <c r="C6" s="30"/>
      <c r="D6" s="30"/>
      <c r="E6" s="30"/>
      <c r="F6" s="30"/>
      <c r="G6" s="30"/>
      <c r="H6" s="28"/>
    </row>
    <row r="7" spans="1:20" s="25" customFormat="1" ht="17.25" customHeight="1" x14ac:dyDescent="0.25">
      <c r="A7" s="27"/>
      <c r="B7" s="27"/>
      <c r="C7" s="30"/>
      <c r="D7" s="30"/>
      <c r="E7" s="30"/>
      <c r="F7" s="30"/>
      <c r="G7" s="30"/>
      <c r="H7" s="28"/>
    </row>
    <row r="8" spans="1:20" s="25" customFormat="1" ht="17.25" customHeight="1" x14ac:dyDescent="0.25">
      <c r="A8" s="27"/>
      <c r="B8" s="31" t="s">
        <v>73</v>
      </c>
      <c r="C8" s="30"/>
      <c r="D8" s="30"/>
      <c r="E8" s="30"/>
      <c r="F8" s="30"/>
      <c r="G8" s="30"/>
      <c r="H8" s="28"/>
    </row>
    <row r="9" spans="1:20" s="25" customFormat="1" ht="17.25" customHeight="1" x14ac:dyDescent="0.25">
      <c r="A9" s="27"/>
      <c r="B9" s="32" t="s">
        <v>24</v>
      </c>
      <c r="D9" s="26"/>
      <c r="E9" s="30"/>
      <c r="F9" s="30"/>
      <c r="G9" s="30"/>
      <c r="H9" s="28"/>
    </row>
    <row r="10" spans="1:20" s="25" customFormat="1" ht="17.25" customHeight="1" x14ac:dyDescent="0.25">
      <c r="A10" s="27"/>
      <c r="B10" s="27"/>
      <c r="C10" s="187"/>
      <c r="D10" s="187"/>
      <c r="E10" s="187"/>
      <c r="F10" s="187"/>
      <c r="G10" s="187"/>
      <c r="H10" s="28"/>
    </row>
    <row r="11" spans="1:20" s="25" customFormat="1" ht="11.25" customHeight="1" x14ac:dyDescent="0.25">
      <c r="A11" s="33"/>
      <c r="B11" s="33"/>
      <c r="C11" s="186" t="s">
        <v>25</v>
      </c>
      <c r="D11" s="186"/>
      <c r="E11" s="186"/>
      <c r="F11" s="186"/>
      <c r="G11" s="186"/>
      <c r="H11" s="34"/>
    </row>
    <row r="12" spans="1:20" s="25" customFormat="1" ht="11.25" customHeight="1" x14ac:dyDescent="0.25">
      <c r="A12" s="33"/>
      <c r="B12" s="33"/>
      <c r="C12" s="30"/>
      <c r="D12" s="30"/>
      <c r="E12" s="30"/>
      <c r="F12" s="30"/>
      <c r="G12" s="30"/>
      <c r="H12" s="34"/>
    </row>
    <row r="13" spans="1:20" s="25" customFormat="1" ht="18" x14ac:dyDescent="0.25">
      <c r="A13" s="33"/>
      <c r="B13" s="188" t="s">
        <v>26</v>
      </c>
      <c r="C13" s="188"/>
      <c r="D13" s="188"/>
      <c r="E13" s="188"/>
      <c r="F13" s="188"/>
      <c r="G13" s="188"/>
      <c r="H13" s="34"/>
    </row>
    <row r="14" spans="1:20" s="25" customFormat="1" ht="11.25" customHeight="1" x14ac:dyDescent="0.25">
      <c r="A14" s="33"/>
      <c r="B14" s="33"/>
      <c r="C14" s="30"/>
      <c r="D14" s="30"/>
      <c r="E14" s="30"/>
      <c r="F14" s="30"/>
      <c r="G14" s="30"/>
      <c r="H14" s="34"/>
    </row>
    <row r="15" spans="1:20" s="25" customFormat="1" ht="88.5" customHeight="1" x14ac:dyDescent="0.25">
      <c r="A15" s="35"/>
      <c r="B15" s="184" t="s">
        <v>131</v>
      </c>
      <c r="C15" s="184"/>
      <c r="D15" s="184"/>
      <c r="E15" s="184"/>
      <c r="F15" s="184"/>
      <c r="G15" s="184"/>
      <c r="H15" s="29"/>
      <c r="O15" s="29" t="s">
        <v>27</v>
      </c>
      <c r="P15" s="29" t="s">
        <v>20</v>
      </c>
      <c r="Q15" s="29" t="s">
        <v>20</v>
      </c>
      <c r="R15" s="29" t="s">
        <v>20</v>
      </c>
      <c r="S15" s="29" t="s">
        <v>20</v>
      </c>
      <c r="T15" s="29" t="s">
        <v>20</v>
      </c>
    </row>
    <row r="16" spans="1:20" s="25" customFormat="1" ht="13.5" customHeight="1" x14ac:dyDescent="0.25">
      <c r="A16" s="36"/>
      <c r="B16" s="178" t="s">
        <v>5</v>
      </c>
      <c r="C16" s="178"/>
      <c r="D16" s="178"/>
      <c r="E16" s="178"/>
      <c r="F16" s="178"/>
      <c r="G16" s="178"/>
      <c r="H16" s="37"/>
    </row>
    <row r="17" spans="1:23" s="25" customFormat="1" ht="9.75" customHeight="1" x14ac:dyDescent="0.25">
      <c r="A17" s="27"/>
      <c r="B17" s="27"/>
      <c r="C17" s="28"/>
      <c r="D17" s="38"/>
      <c r="E17" s="38"/>
      <c r="F17" s="38"/>
      <c r="G17" s="39"/>
      <c r="H17" s="39"/>
    </row>
    <row r="18" spans="1:23" s="25" customFormat="1" ht="15" x14ac:dyDescent="0.25">
      <c r="A18" s="40"/>
      <c r="B18" s="179" t="s">
        <v>28</v>
      </c>
      <c r="C18" s="179"/>
      <c r="D18" s="179"/>
      <c r="E18" s="179"/>
      <c r="F18" s="179"/>
      <c r="G18" s="179"/>
      <c r="H18" s="30"/>
    </row>
    <row r="19" spans="1:23" s="25" customFormat="1" ht="9.75" customHeight="1" x14ac:dyDescent="0.25">
      <c r="A19" s="27"/>
      <c r="B19" s="27"/>
      <c r="C19" s="28"/>
      <c r="D19" s="30"/>
      <c r="E19" s="30"/>
      <c r="F19" s="30"/>
      <c r="G19" s="30"/>
      <c r="H19" s="30"/>
    </row>
    <row r="20" spans="1:23" s="25" customFormat="1" ht="16.5" customHeight="1" x14ac:dyDescent="0.25">
      <c r="A20" s="180" t="s">
        <v>6</v>
      </c>
      <c r="B20" s="180" t="s">
        <v>29</v>
      </c>
      <c r="C20" s="174" t="s">
        <v>30</v>
      </c>
      <c r="D20" s="173" t="s">
        <v>31</v>
      </c>
      <c r="E20" s="173"/>
      <c r="F20" s="173"/>
      <c r="G20" s="173"/>
      <c r="H20" s="173" t="s">
        <v>32</v>
      </c>
    </row>
    <row r="21" spans="1:23" s="25" customFormat="1" ht="50.25" customHeight="1" x14ac:dyDescent="0.25">
      <c r="A21" s="181"/>
      <c r="B21" s="181"/>
      <c r="C21" s="183"/>
      <c r="D21" s="174" t="s">
        <v>33</v>
      </c>
      <c r="E21" s="174" t="s">
        <v>34</v>
      </c>
      <c r="F21" s="174" t="s">
        <v>35</v>
      </c>
      <c r="G21" s="176" t="s">
        <v>36</v>
      </c>
      <c r="H21" s="173"/>
    </row>
    <row r="22" spans="1:23" s="25" customFormat="1" ht="3.75" customHeight="1" x14ac:dyDescent="0.25">
      <c r="A22" s="182"/>
      <c r="B22" s="182"/>
      <c r="C22" s="175"/>
      <c r="D22" s="175"/>
      <c r="E22" s="175"/>
      <c r="F22" s="175"/>
      <c r="G22" s="177"/>
      <c r="H22" s="173"/>
    </row>
    <row r="23" spans="1:23" s="25" customFormat="1" ht="15" x14ac:dyDescent="0.25">
      <c r="A23" s="41">
        <v>1</v>
      </c>
      <c r="B23" s="41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</row>
    <row r="24" spans="1:23" s="25" customFormat="1" ht="15" x14ac:dyDescent="0.25">
      <c r="A24" s="168" t="s">
        <v>37</v>
      </c>
      <c r="B24" s="169"/>
      <c r="C24" s="169"/>
      <c r="D24" s="169"/>
      <c r="E24" s="169"/>
      <c r="F24" s="169"/>
      <c r="G24" s="169"/>
      <c r="H24" s="170"/>
      <c r="U24" s="43" t="s">
        <v>37</v>
      </c>
    </row>
    <row r="25" spans="1:23" s="25" customFormat="1" ht="15" x14ac:dyDescent="0.25">
      <c r="A25" s="41" t="s">
        <v>38</v>
      </c>
      <c r="B25" s="44" t="s">
        <v>39</v>
      </c>
      <c r="C25" s="45" t="s">
        <v>40</v>
      </c>
      <c r="D25" s="46">
        <v>2029.47056</v>
      </c>
      <c r="E25" s="111">
        <v>671.47</v>
      </c>
      <c r="F25" s="107">
        <v>10290.6608</v>
      </c>
      <c r="G25" s="112">
        <v>424.8</v>
      </c>
      <c r="H25" s="46">
        <v>13416.40136</v>
      </c>
      <c r="U25" s="43"/>
    </row>
    <row r="26" spans="1:23" s="25" customFormat="1" ht="23.25" x14ac:dyDescent="0.25">
      <c r="A26" s="49"/>
      <c r="B26" s="171" t="s">
        <v>43</v>
      </c>
      <c r="C26" s="172"/>
      <c r="D26" s="50">
        <v>2029.47056</v>
      </c>
      <c r="E26" s="113">
        <v>671.47</v>
      </c>
      <c r="F26" s="109">
        <v>10290.6608</v>
      </c>
      <c r="G26" s="114">
        <v>424.8</v>
      </c>
      <c r="H26" s="52">
        <v>13416.40136</v>
      </c>
      <c r="U26" s="43"/>
      <c r="V26" s="54" t="s">
        <v>43</v>
      </c>
    </row>
    <row r="27" spans="1:23" s="25" customFormat="1" ht="15" x14ac:dyDescent="0.25">
      <c r="A27" s="168" t="s">
        <v>44</v>
      </c>
      <c r="B27" s="169"/>
      <c r="C27" s="169"/>
      <c r="D27" s="169"/>
      <c r="E27" s="169"/>
      <c r="F27" s="169"/>
      <c r="G27" s="169"/>
      <c r="H27" s="170"/>
      <c r="U27" s="43" t="s">
        <v>44</v>
      </c>
      <c r="V27" s="54"/>
    </row>
    <row r="28" spans="1:23" s="25" customFormat="1" ht="15" x14ac:dyDescent="0.25">
      <c r="A28" s="49"/>
      <c r="B28" s="166" t="s">
        <v>45</v>
      </c>
      <c r="C28" s="167"/>
      <c r="D28" s="50">
        <v>2029.47056</v>
      </c>
      <c r="E28" s="113">
        <v>671.47</v>
      </c>
      <c r="F28" s="109">
        <v>10290.6608</v>
      </c>
      <c r="G28" s="114">
        <v>424.8</v>
      </c>
      <c r="H28" s="52">
        <v>13416.40136</v>
      </c>
      <c r="U28" s="43"/>
      <c r="V28" s="54"/>
      <c r="W28" s="55" t="s">
        <v>45</v>
      </c>
    </row>
    <row r="29" spans="1:23" s="25" customFormat="1" ht="15" x14ac:dyDescent="0.25">
      <c r="A29" s="168" t="s">
        <v>46</v>
      </c>
      <c r="B29" s="169"/>
      <c r="C29" s="169"/>
      <c r="D29" s="169"/>
      <c r="E29" s="169"/>
      <c r="F29" s="169"/>
      <c r="G29" s="169"/>
      <c r="H29" s="170"/>
      <c r="U29" s="43" t="s">
        <v>46</v>
      </c>
      <c r="V29" s="54"/>
      <c r="W29" s="55"/>
    </row>
    <row r="30" spans="1:23" s="25" customFormat="1" ht="15" x14ac:dyDescent="0.25">
      <c r="A30" s="49"/>
      <c r="B30" s="166" t="s">
        <v>47</v>
      </c>
      <c r="C30" s="167"/>
      <c r="D30" s="50">
        <v>2029.47056</v>
      </c>
      <c r="E30" s="113">
        <v>671.47</v>
      </c>
      <c r="F30" s="109">
        <v>10290.6608</v>
      </c>
      <c r="G30" s="114">
        <v>424.8</v>
      </c>
      <c r="H30" s="52">
        <v>13416.40136</v>
      </c>
      <c r="U30" s="43"/>
      <c r="V30" s="54"/>
      <c r="W30" s="55" t="s">
        <v>47</v>
      </c>
    </row>
    <row r="31" spans="1:23" s="25" customFormat="1" ht="15" x14ac:dyDescent="0.25">
      <c r="A31" s="168" t="s">
        <v>48</v>
      </c>
      <c r="B31" s="169"/>
      <c r="C31" s="169"/>
      <c r="D31" s="169"/>
      <c r="E31" s="169"/>
      <c r="F31" s="169"/>
      <c r="G31" s="169"/>
      <c r="H31" s="170"/>
      <c r="U31" s="43" t="s">
        <v>48</v>
      </c>
      <c r="V31" s="54"/>
      <c r="W31" s="55"/>
    </row>
    <row r="32" spans="1:23" s="25" customFormat="1" ht="15" x14ac:dyDescent="0.25">
      <c r="A32" s="41" t="s">
        <v>74</v>
      </c>
      <c r="B32" s="44"/>
      <c r="C32" s="45" t="s">
        <v>75</v>
      </c>
      <c r="D32" s="47"/>
      <c r="E32" s="47"/>
      <c r="F32" s="47"/>
      <c r="G32" s="48">
        <v>15.545120000000001</v>
      </c>
      <c r="H32" s="48">
        <v>15.545120000000001</v>
      </c>
      <c r="U32" s="43"/>
      <c r="V32" s="54"/>
      <c r="W32" s="55"/>
    </row>
    <row r="33" spans="1:23" s="25" customFormat="1" ht="15" x14ac:dyDescent="0.25">
      <c r="A33" s="41" t="s">
        <v>76</v>
      </c>
      <c r="B33" s="44"/>
      <c r="C33" s="45" t="s">
        <v>50</v>
      </c>
      <c r="D33" s="47"/>
      <c r="E33" s="47"/>
      <c r="F33" s="47"/>
      <c r="G33" s="107">
        <v>1078.2192</v>
      </c>
      <c r="H33" s="107">
        <v>1078.2192</v>
      </c>
      <c r="U33" s="43"/>
      <c r="V33" s="54"/>
      <c r="W33" s="55"/>
    </row>
    <row r="34" spans="1:23" s="25" customFormat="1" ht="15" x14ac:dyDescent="0.25">
      <c r="A34" s="49"/>
      <c r="B34" s="171" t="s">
        <v>51</v>
      </c>
      <c r="C34" s="172"/>
      <c r="D34" s="51"/>
      <c r="E34" s="51"/>
      <c r="F34" s="53"/>
      <c r="G34" s="52">
        <v>1093.76432</v>
      </c>
      <c r="H34" s="52">
        <v>1093.76432</v>
      </c>
      <c r="U34" s="43"/>
      <c r="V34" s="54" t="s">
        <v>51</v>
      </c>
      <c r="W34" s="55"/>
    </row>
    <row r="35" spans="1:23" s="25" customFormat="1" ht="15" x14ac:dyDescent="0.25">
      <c r="A35" s="49"/>
      <c r="B35" s="166" t="s">
        <v>52</v>
      </c>
      <c r="C35" s="167"/>
      <c r="D35" s="50">
        <v>2029.47056</v>
      </c>
      <c r="E35" s="113">
        <v>671.47</v>
      </c>
      <c r="F35" s="109">
        <v>10290.6608</v>
      </c>
      <c r="G35" s="52">
        <v>1518.56432</v>
      </c>
      <c r="H35" s="52">
        <v>14510.16568</v>
      </c>
      <c r="U35" s="43"/>
      <c r="V35" s="54"/>
      <c r="W35" s="55" t="s">
        <v>52</v>
      </c>
    </row>
    <row r="36" spans="1:23" s="25" customFormat="1" ht="48.75" x14ac:dyDescent="0.25">
      <c r="A36" s="168" t="s">
        <v>53</v>
      </c>
      <c r="B36" s="169"/>
      <c r="C36" s="169"/>
      <c r="D36" s="169"/>
      <c r="E36" s="169"/>
      <c r="F36" s="169"/>
      <c r="G36" s="169"/>
      <c r="H36" s="170"/>
      <c r="U36" s="43" t="s">
        <v>53</v>
      </c>
      <c r="V36" s="54"/>
      <c r="W36" s="55"/>
    </row>
    <row r="37" spans="1:23" s="25" customFormat="1" ht="15" x14ac:dyDescent="0.25">
      <c r="A37" s="41" t="s">
        <v>54</v>
      </c>
      <c r="B37" s="44"/>
      <c r="C37" s="45" t="s">
        <v>55</v>
      </c>
      <c r="D37" s="47"/>
      <c r="E37" s="47"/>
      <c r="F37" s="47"/>
      <c r="G37" s="48">
        <v>23.584309999999999</v>
      </c>
      <c r="H37" s="48">
        <v>23.584309999999999</v>
      </c>
      <c r="U37" s="43"/>
      <c r="V37" s="54"/>
      <c r="W37" s="55"/>
    </row>
    <row r="38" spans="1:23" s="25" customFormat="1" ht="124.5" x14ac:dyDescent="0.25">
      <c r="A38" s="49"/>
      <c r="B38" s="171" t="s">
        <v>57</v>
      </c>
      <c r="C38" s="172"/>
      <c r="D38" s="51"/>
      <c r="E38" s="51"/>
      <c r="F38" s="53"/>
      <c r="G38" s="56">
        <v>23.584309999999999</v>
      </c>
      <c r="H38" s="56">
        <v>23.584309999999999</v>
      </c>
      <c r="U38" s="43"/>
      <c r="V38" s="54" t="s">
        <v>57</v>
      </c>
      <c r="W38" s="55"/>
    </row>
    <row r="39" spans="1:23" s="25" customFormat="1" ht="15" x14ac:dyDescent="0.25">
      <c r="A39" s="49"/>
      <c r="B39" s="166" t="s">
        <v>58</v>
      </c>
      <c r="C39" s="167"/>
      <c r="D39" s="50">
        <v>2029.47056</v>
      </c>
      <c r="E39" s="113">
        <v>671.47</v>
      </c>
      <c r="F39" s="109">
        <v>10290.6608</v>
      </c>
      <c r="G39" s="52">
        <v>1542.1486299999999</v>
      </c>
      <c r="H39" s="52">
        <v>14533.74999</v>
      </c>
      <c r="U39" s="43"/>
      <c r="V39" s="54"/>
      <c r="W39" s="55" t="s">
        <v>58</v>
      </c>
    </row>
    <row r="40" spans="1:23" s="25" customFormat="1" ht="15" x14ac:dyDescent="0.25">
      <c r="A40" s="168" t="s">
        <v>59</v>
      </c>
      <c r="B40" s="169"/>
      <c r="C40" s="169"/>
      <c r="D40" s="169"/>
      <c r="E40" s="169"/>
      <c r="F40" s="169"/>
      <c r="G40" s="169"/>
      <c r="H40" s="170"/>
      <c r="U40" s="43" t="s">
        <v>59</v>
      </c>
      <c r="V40" s="54"/>
      <c r="W40" s="55"/>
    </row>
    <row r="41" spans="1:23" s="25" customFormat="1" ht="15" x14ac:dyDescent="0.25">
      <c r="A41" s="49"/>
      <c r="B41" s="166" t="s">
        <v>60</v>
      </c>
      <c r="C41" s="167"/>
      <c r="D41" s="50">
        <v>2029.47056</v>
      </c>
      <c r="E41" s="113">
        <v>671.47</v>
      </c>
      <c r="F41" s="109">
        <v>10290.6608</v>
      </c>
      <c r="G41" s="52">
        <v>1542.1486299999999</v>
      </c>
      <c r="H41" s="52">
        <v>14533.74999</v>
      </c>
      <c r="U41" s="43"/>
      <c r="V41" s="54"/>
      <c r="W41" s="55" t="s">
        <v>60</v>
      </c>
    </row>
    <row r="42" spans="1:23" s="25" customFormat="1" ht="15" x14ac:dyDescent="0.25">
      <c r="A42" s="168" t="s">
        <v>61</v>
      </c>
      <c r="B42" s="169"/>
      <c r="C42" s="169"/>
      <c r="D42" s="169"/>
      <c r="E42" s="169"/>
      <c r="F42" s="169"/>
      <c r="G42" s="169"/>
      <c r="H42" s="170"/>
      <c r="U42" s="43" t="s">
        <v>61</v>
      </c>
      <c r="V42" s="54"/>
      <c r="W42" s="55"/>
    </row>
    <row r="43" spans="1:23" s="25" customFormat="1" ht="15" x14ac:dyDescent="0.25">
      <c r="A43" s="41" t="s">
        <v>38</v>
      </c>
      <c r="B43" s="44" t="s">
        <v>62</v>
      </c>
      <c r="C43" s="45" t="s">
        <v>63</v>
      </c>
      <c r="D43" s="48">
        <v>405.89411000000001</v>
      </c>
      <c r="E43" s="115">
        <v>134.29400000000001</v>
      </c>
      <c r="F43" s="46">
        <v>2058.1321600000001</v>
      </c>
      <c r="G43" s="48">
        <v>308.42973000000001</v>
      </c>
      <c r="H43" s="116">
        <v>2906.75</v>
      </c>
      <c r="U43" s="43"/>
      <c r="V43" s="54"/>
      <c r="W43" s="55"/>
    </row>
    <row r="44" spans="1:23" s="25" customFormat="1" ht="15" x14ac:dyDescent="0.25">
      <c r="A44" s="41"/>
      <c r="B44" s="44"/>
      <c r="C44" s="45"/>
      <c r="D44" s="47" t="s">
        <v>64</v>
      </c>
      <c r="E44" s="47" t="s">
        <v>65</v>
      </c>
      <c r="F44" s="47" t="s">
        <v>66</v>
      </c>
      <c r="G44" s="47" t="s">
        <v>67</v>
      </c>
      <c r="H44" s="47"/>
      <c r="U44" s="43"/>
      <c r="V44" s="54"/>
      <c r="W44" s="55"/>
    </row>
    <row r="45" spans="1:23" s="25" customFormat="1" ht="15" x14ac:dyDescent="0.25">
      <c r="A45" s="49"/>
      <c r="B45" s="171" t="s">
        <v>68</v>
      </c>
      <c r="C45" s="172"/>
      <c r="D45" s="57">
        <v>405.89411000000001</v>
      </c>
      <c r="E45" s="117">
        <v>134.29400000000001</v>
      </c>
      <c r="F45" s="52">
        <v>2058.1321600000001</v>
      </c>
      <c r="G45" s="56">
        <v>308.42973000000001</v>
      </c>
      <c r="H45" s="118">
        <v>2906.75</v>
      </c>
      <c r="U45" s="43"/>
      <c r="V45" s="54" t="s">
        <v>68</v>
      </c>
      <c r="W45" s="55"/>
    </row>
    <row r="46" spans="1:23" s="25" customFormat="1" ht="15" x14ac:dyDescent="0.25">
      <c r="A46" s="49"/>
      <c r="B46" s="166" t="s">
        <v>69</v>
      </c>
      <c r="C46" s="167"/>
      <c r="D46" s="50">
        <v>2435.3646699999999</v>
      </c>
      <c r="E46" s="117">
        <v>805.76400000000001</v>
      </c>
      <c r="F46" s="52">
        <v>12348.792960000001</v>
      </c>
      <c r="G46" s="52">
        <v>1850.57836</v>
      </c>
      <c r="H46" s="52">
        <v>17440.49999</v>
      </c>
      <c r="U46" s="43"/>
      <c r="V46" s="54"/>
      <c r="W46" s="55" t="s">
        <v>69</v>
      </c>
    </row>
    <row r="49" spans="3:3" s="25" customFormat="1" ht="15" x14ac:dyDescent="0.25">
      <c r="C49" s="119"/>
    </row>
  </sheetData>
  <mergeCells count="34">
    <mergeCell ref="B15:G15"/>
    <mergeCell ref="C4:G4"/>
    <mergeCell ref="C5:G5"/>
    <mergeCell ref="C10:G10"/>
    <mergeCell ref="C11:G11"/>
    <mergeCell ref="B13:G13"/>
    <mergeCell ref="B16:G16"/>
    <mergeCell ref="B18:G18"/>
    <mergeCell ref="A20:A22"/>
    <mergeCell ref="B20:B22"/>
    <mergeCell ref="C20:C22"/>
    <mergeCell ref="D20:G20"/>
    <mergeCell ref="A31:H31"/>
    <mergeCell ref="H20:H22"/>
    <mergeCell ref="D21:D22"/>
    <mergeCell ref="E21:E22"/>
    <mergeCell ref="F21:F22"/>
    <mergeCell ref="G21:G22"/>
    <mergeCell ref="A24:H24"/>
    <mergeCell ref="B26:C26"/>
    <mergeCell ref="A27:H27"/>
    <mergeCell ref="B28:C28"/>
    <mergeCell ref="A29:H29"/>
    <mergeCell ref="B30:C30"/>
    <mergeCell ref="B41:C41"/>
    <mergeCell ref="A42:H42"/>
    <mergeCell ref="B45:C45"/>
    <mergeCell ref="B46:C46"/>
    <mergeCell ref="B34:C34"/>
    <mergeCell ref="B35:C35"/>
    <mergeCell ref="A36:H36"/>
    <mergeCell ref="B38:C38"/>
    <mergeCell ref="B39:C39"/>
    <mergeCell ref="A40:H40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5647D-79E6-49F2-B634-125B1F839EDE}">
  <dimension ref="A1:I54"/>
  <sheetViews>
    <sheetView zoomScale="82" zoomScaleNormal="82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14.28515625" style="2" hidden="1" customWidth="1"/>
    <col min="5" max="5" width="10.85546875" style="2" hidden="1" customWidth="1"/>
    <col min="6" max="6" width="0" style="2" hidden="1" customWidth="1"/>
    <col min="7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4" t="s">
        <v>1</v>
      </c>
    </row>
    <row r="3" spans="1:3" ht="15" x14ac:dyDescent="0.2">
      <c r="A3" s="5"/>
      <c r="B3" s="5"/>
      <c r="C3" s="5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6" t="s">
        <v>129</v>
      </c>
      <c r="C6" s="7">
        <f>C26</f>
        <v>21577.794894568036</v>
      </c>
    </row>
    <row r="7" spans="1:3" ht="15" x14ac:dyDescent="0.2">
      <c r="A7" s="3"/>
      <c r="B7" s="3"/>
      <c r="C7" s="3"/>
    </row>
    <row r="8" spans="1:3" ht="15" x14ac:dyDescent="0.2">
      <c r="A8" s="5"/>
      <c r="B8" s="5"/>
      <c r="C8" s="5"/>
    </row>
    <row r="9" spans="1:3" ht="15" x14ac:dyDescent="0.2">
      <c r="A9" s="3"/>
      <c r="B9" s="3"/>
      <c r="C9" s="3"/>
    </row>
    <row r="10" spans="1:3" ht="15" x14ac:dyDescent="0.2">
      <c r="A10" s="3"/>
      <c r="B10" s="8" t="s">
        <v>3</v>
      </c>
      <c r="C10" s="3"/>
    </row>
    <row r="11" spans="1:3" ht="15" x14ac:dyDescent="0.2">
      <c r="A11" s="3"/>
      <c r="B11" s="3"/>
      <c r="C11" s="3"/>
    </row>
    <row r="12" spans="1:3" ht="15.75" x14ac:dyDescent="0.2">
      <c r="A12" s="9"/>
      <c r="B12" s="160" t="s">
        <v>4</v>
      </c>
      <c r="C12" s="160"/>
    </row>
    <row r="13" spans="1:3" ht="15" x14ac:dyDescent="0.2">
      <c r="A13" s="3"/>
      <c r="B13" s="3"/>
      <c r="C13" s="3"/>
    </row>
    <row r="14" spans="1:3" ht="132" customHeight="1" x14ac:dyDescent="0.2">
      <c r="A14" s="3"/>
      <c r="B14" s="161" t="s">
        <v>131</v>
      </c>
      <c r="C14" s="161"/>
    </row>
    <row r="15" spans="1:3" ht="15" x14ac:dyDescent="0.2">
      <c r="A15" s="5"/>
      <c r="B15" s="162" t="s">
        <v>5</v>
      </c>
      <c r="C15" s="162"/>
    </row>
    <row r="16" spans="1:3" ht="15" x14ac:dyDescent="0.2">
      <c r="A16" s="3"/>
      <c r="B16" s="3"/>
      <c r="C16" s="3"/>
    </row>
    <row r="17" spans="1:9" ht="15.75" x14ac:dyDescent="0.2">
      <c r="A17" s="3"/>
      <c r="B17" s="3"/>
      <c r="C17" s="3"/>
      <c r="D17" s="10"/>
    </row>
    <row r="18" spans="1:9" ht="28.5" x14ac:dyDescent="0.2">
      <c r="A18" s="11" t="s">
        <v>6</v>
      </c>
      <c r="B18" s="12" t="s">
        <v>7</v>
      </c>
      <c r="C18" s="13" t="s">
        <v>8</v>
      </c>
      <c r="D18" s="10">
        <f>1.078*1.053*1.044*1.044*1.044</f>
        <v>1.2916612415266562</v>
      </c>
    </row>
    <row r="19" spans="1:9" ht="15.75" x14ac:dyDescent="0.2">
      <c r="A19" s="11">
        <v>1</v>
      </c>
      <c r="B19" s="12">
        <v>2</v>
      </c>
      <c r="C19" s="14">
        <v>3</v>
      </c>
      <c r="D19" s="10"/>
    </row>
    <row r="20" spans="1:9" x14ac:dyDescent="0.2">
      <c r="A20" s="15">
        <v>1</v>
      </c>
      <c r="B20" s="16" t="s">
        <v>9</v>
      </c>
      <c r="C20" s="17">
        <v>14533.74999</v>
      </c>
      <c r="D20" s="18">
        <f>C20*D18/1000</f>
        <v>18.772681556121427</v>
      </c>
    </row>
    <row r="21" spans="1:9" x14ac:dyDescent="0.2">
      <c r="A21" s="15">
        <v>1.1000000000000001</v>
      </c>
      <c r="B21" s="16" t="s">
        <v>10</v>
      </c>
      <c r="C21" s="19">
        <v>2700.94056</v>
      </c>
      <c r="D21" s="20">
        <f>C21*D18/1000</f>
        <v>3.4887002370193021</v>
      </c>
    </row>
    <row r="22" spans="1:9" x14ac:dyDescent="0.2">
      <c r="A22" s="15">
        <v>1.2</v>
      </c>
      <c r="B22" s="16" t="s">
        <v>11</v>
      </c>
      <c r="C22" s="22">
        <v>10290.6608</v>
      </c>
      <c r="D22" s="20">
        <f>C22*D18/1000</f>
        <v>13.292047705057692</v>
      </c>
    </row>
    <row r="23" spans="1:9" x14ac:dyDescent="0.2">
      <c r="A23" s="15">
        <v>1.3</v>
      </c>
      <c r="B23" s="16" t="s">
        <v>12</v>
      </c>
      <c r="C23" s="22">
        <v>1542.1486299999999</v>
      </c>
      <c r="D23" s="20">
        <f>(C23*D18/1000)-E23</f>
        <v>1.4232067348523378</v>
      </c>
      <c r="E23" s="2">
        <v>0.56872687919209386</v>
      </c>
      <c r="F23" s="2" t="s">
        <v>13</v>
      </c>
    </row>
    <row r="24" spans="1:9" x14ac:dyDescent="0.2">
      <c r="A24" s="15">
        <v>2</v>
      </c>
      <c r="B24" s="16" t="s">
        <v>14</v>
      </c>
      <c r="C24" s="22">
        <v>17440.49999</v>
      </c>
      <c r="I24" s="21"/>
    </row>
    <row r="25" spans="1:9" x14ac:dyDescent="0.2">
      <c r="A25" s="15">
        <v>2.1</v>
      </c>
      <c r="B25" s="16" t="s">
        <v>15</v>
      </c>
      <c r="C25" s="22">
        <v>2906.75</v>
      </c>
    </row>
    <row r="26" spans="1:9" ht="24" x14ac:dyDescent="0.2">
      <c r="A26" s="15">
        <v>3</v>
      </c>
      <c r="B26" s="16" t="s">
        <v>16</v>
      </c>
      <c r="C26" s="23">
        <v>21577.794894568036</v>
      </c>
    </row>
    <row r="27" spans="1:9" ht="15" x14ac:dyDescent="0.2">
      <c r="A27" s="3"/>
      <c r="C27" s="3"/>
    </row>
    <row r="28" spans="1:9" ht="25.5" customHeight="1" x14ac:dyDescent="0.2">
      <c r="A28" s="163" t="s">
        <v>17</v>
      </c>
      <c r="B28" s="163"/>
      <c r="C28" s="163"/>
    </row>
    <row r="31" spans="1:9" ht="15" customHeight="1" x14ac:dyDescent="0.2"/>
    <row r="32" spans="1:9" x14ac:dyDescent="0.2">
      <c r="C32" s="24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5</vt:i4>
      </vt:variant>
    </vt:vector>
  </HeadingPairs>
  <TitlesOfParts>
    <vt:vector size="16" baseType="lpstr">
      <vt:lpstr>Сводка затрат 2025-2029</vt:lpstr>
      <vt:lpstr>ССР 2025</vt:lpstr>
      <vt:lpstr>СЗ 2025</vt:lpstr>
      <vt:lpstr>ССР 2026</vt:lpstr>
      <vt:lpstr>СЗ 2026</vt:lpstr>
      <vt:lpstr>ССР 2027</vt:lpstr>
      <vt:lpstr>СЗ 2027</vt:lpstr>
      <vt:lpstr>ССР 2028</vt:lpstr>
      <vt:lpstr>СЗ 2028</vt:lpstr>
      <vt:lpstr>ССР 2029 </vt:lpstr>
      <vt:lpstr>СЗ 2029</vt:lpstr>
      <vt:lpstr>'ССР 2025'!Заголовки_для_печати</vt:lpstr>
      <vt:lpstr>'ССР 2026'!Заголовки_для_печати</vt:lpstr>
      <vt:lpstr>'ССР 2027'!Заголовки_для_печати</vt:lpstr>
      <vt:lpstr>'ССР 2028'!Заголовки_для_печати</vt:lpstr>
      <vt:lpstr>'ССР 2029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Носкова Надежда Владимировна</dc:creator>
  <cp:lastModifiedBy>Макарова Ольга Анатольевна</cp:lastModifiedBy>
  <dcterms:created xsi:type="dcterms:W3CDTF">2025-09-04T07:54:30Z</dcterms:created>
  <dcterms:modified xsi:type="dcterms:W3CDTF">2025-09-17T05:33:31Z</dcterms:modified>
</cp:coreProperties>
</file>